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" sheetId="2" r:id="rId2"/>
  </sheets>
  <definedNames/>
  <calcPr fullCalcOnLoad="1"/>
</workbook>
</file>

<file path=xl/sharedStrings.xml><?xml version="1.0" encoding="utf-8"?>
<sst xmlns="http://schemas.openxmlformats.org/spreadsheetml/2006/main" count="289" uniqueCount="147">
  <si>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</si>
  <si>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</si>
  <si>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</si>
  <si>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</si>
  <si>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</si>
  <si>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</si>
  <si>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</si>
  <si>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</si>
  <si>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</si>
  <si>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</si>
  <si>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</si>
  <si>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</si>
  <si>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</si>
  <si>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</si>
  <si>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</si>
  <si>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</si>
  <si>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</si>
  <si>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</si>
  <si>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</si>
  <si>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</si>
  <si>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</si>
  <si>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</si>
  <si>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</si>
  <si>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</si>
  <si>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</si>
  <si>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</si>
  <si>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</si>
  <si>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</si>
  <si>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</si>
  <si>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</si>
  <si>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</si>
  <si>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</si>
  <si>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</si>
  <si>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</si>
  <si>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</si>
  <si>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</si>
  <si>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</si>
  <si>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</si>
  <si>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</si>
  <si>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</si>
  <si>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</si>
  <si>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</si>
  <si>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</si>
  <si>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</si>
  <si>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</si>
  <si>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</si>
  <si>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</si>
  <si>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</si>
  <si>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</si>
  <si>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</si>
  <si>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</si>
  <si>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</si>
  <si>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</si>
  <si>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</si>
  <si>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</si>
  <si>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</si>
  <si>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</si>
  <si>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</si>
  <si>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</si>
  <si>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</si>
  <si>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</si>
  <si>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</si>
  <si>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</si>
  <si>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</si>
  <si>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</si>
  <si>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</si>
  <si>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</si>
  <si>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</si>
  <si>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</si>
  <si>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</si>
  <si>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</si>
  <si>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</si>
  <si>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</si>
  <si>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</si>
  <si>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</si>
  <si>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</si>
  <si>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</si>
  <si>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</si>
  <si>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</si>
  <si>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</si>
  <si>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</si>
  <si>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</si>
  <si>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</si>
  <si>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</si>
  <si>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</si>
  <si>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</si>
  <si>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</si>
  <si>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</si>
  <si>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</si>
  <si>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</si>
  <si>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</si>
  <si>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</si>
  <si>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</si>
  <si>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</si>
  <si>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</si>
  <si>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</si>
  <si>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</si>
  <si>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</si>
  <si>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</si>
  <si>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</si>
  <si>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</si>
  <si>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</si>
  <si>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</si>
  <si>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</si>
  <si>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</si>
  <si>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</si>
  <si>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</si>
  <si>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</si>
  <si>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</si>
  <si>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</si>
  <si>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</si>
  <si>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</si>
  <si>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</si>
  <si>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</si>
  <si>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</si>
  <si>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</si>
  <si>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</si>
  <si>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</si>
  <si>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</si>
  <si>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</si>
  <si>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</si>
  <si>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</si>
  <si>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</si>
  <si>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</si>
  <si>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</si>
  <si>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</si>
  <si>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</si>
  <si>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</si>
  <si>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</si>
  <si>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</si>
  <si>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</si>
  <si>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</si>
  <si>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</si>
  <si>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</si>
  <si>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</si>
  <si>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</si>
  <si>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</si>
  <si>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</si>
  <si>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</si>
  <si>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</si>
  <si>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</si>
  <si>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</si>
  <si>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</si>
  <si>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</si>
  <si>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</si>
  <si>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22.02.2018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</si>
  <si>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21.02.18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</si>
</sst>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7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25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58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24" fillId="0" borderId="0">
      <alignment/>
      <protection/>
    </xf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75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5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6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75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75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77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23" fillId="13" borderId="17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6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35" fillId="37" borderId="21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0" fontId="35" fillId="0" borderId="21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01"/>
  <sheetViews>
    <sheetView tabSelected="1" zoomScale="78" zoomScaleNormal="78" zoomScalePageLayoutView="0" workbookViewId="0" topLeftCell="B1">
      <pane xSplit="2" ySplit="8" topLeftCell="D9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04" sqref="B10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2.1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1.00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264" t="s">
        <v>145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186"/>
    </row>
    <row r="2" spans="2:25" s="1" customFormat="1" ht="15.75" customHeight="1">
      <c r="B2" s="265"/>
      <c r="C2" s="265"/>
      <c r="D2" s="265"/>
      <c r="E2" s="265"/>
      <c r="F2" s="244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66"/>
      <c r="B3" s="268"/>
      <c r="C3" s="269" t="s">
        <v>0</v>
      </c>
      <c r="D3" s="270" t="s">
        <v>131</v>
      </c>
      <c r="E3" s="270" t="s">
        <v>131</v>
      </c>
      <c r="F3" s="25"/>
      <c r="G3" s="271" t="s">
        <v>26</v>
      </c>
      <c r="H3" s="272"/>
      <c r="I3" s="272"/>
      <c r="J3" s="272"/>
      <c r="K3" s="273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274" t="s">
        <v>142</v>
      </c>
      <c r="V3" s="257" t="s">
        <v>137</v>
      </c>
      <c r="W3" s="257"/>
      <c r="X3" s="257"/>
      <c r="Y3" s="194"/>
    </row>
    <row r="4" spans="1:24" ht="22.5" customHeight="1">
      <c r="A4" s="266"/>
      <c r="B4" s="268"/>
      <c r="C4" s="269"/>
      <c r="D4" s="270"/>
      <c r="E4" s="270"/>
      <c r="F4" s="258" t="s">
        <v>140</v>
      </c>
      <c r="G4" s="285" t="s">
        <v>31</v>
      </c>
      <c r="H4" s="275" t="s">
        <v>129</v>
      </c>
      <c r="I4" s="260" t="s">
        <v>130</v>
      </c>
      <c r="J4" s="275" t="s">
        <v>132</v>
      </c>
      <c r="K4" s="26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60"/>
      <c r="V4" s="262" t="s">
        <v>146</v>
      </c>
      <c r="W4" s="275" t="s">
        <v>44</v>
      </c>
      <c r="X4" s="277" t="s">
        <v>43</v>
      </c>
    </row>
    <row r="5" spans="1:24" ht="67.5" customHeight="1">
      <c r="A5" s="267"/>
      <c r="B5" s="268"/>
      <c r="C5" s="269"/>
      <c r="D5" s="270"/>
      <c r="E5" s="270"/>
      <c r="F5" s="259"/>
      <c r="G5" s="286"/>
      <c r="H5" s="276"/>
      <c r="I5" s="261"/>
      <c r="J5" s="276"/>
      <c r="K5" s="261"/>
      <c r="L5" s="278" t="s">
        <v>135</v>
      </c>
      <c r="M5" s="279"/>
      <c r="N5" s="280"/>
      <c r="O5" s="281" t="s">
        <v>125</v>
      </c>
      <c r="P5" s="282"/>
      <c r="Q5" s="283"/>
      <c r="R5" s="284" t="s">
        <v>136</v>
      </c>
      <c r="S5" s="284"/>
      <c r="T5" s="284"/>
      <c r="U5" s="261"/>
      <c r="V5" s="263"/>
      <c r="W5" s="276"/>
      <c r="X5" s="2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229561.439</v>
      </c>
      <c r="G8" s="103">
        <f>G9+G15+G18+G19+G23+G17</f>
        <v>201892.90000000002</v>
      </c>
      <c r="H8" s="103">
        <f>G8-F8</f>
        <v>-27668.53899999999</v>
      </c>
      <c r="I8" s="210">
        <f aca="true" t="shared" si="0" ref="I8:I15">G8/F8</f>
        <v>0.8794721834793866</v>
      </c>
      <c r="J8" s="104">
        <f aca="true" t="shared" si="1" ref="J8:J52">G8-E8</f>
        <v>-1378740.9</v>
      </c>
      <c r="K8" s="156">
        <f aca="true" t="shared" si="2" ref="K8:K14">G8/E8</f>
        <v>0.1277290793098313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7061.440000000031</v>
      </c>
      <c r="T8" s="143">
        <f aca="true" t="shared" si="6" ref="T8:T20">G8/R8</f>
        <v>1.0362438386490562</v>
      </c>
      <c r="U8" s="103">
        <f>U9+U15+U18+U19+U23+U17</f>
        <v>117534.42000000001</v>
      </c>
      <c r="V8" s="103">
        <f>V9+V15+V18+V19+V23+V17</f>
        <v>89865.89</v>
      </c>
      <c r="W8" s="103">
        <f>V8-U8</f>
        <v>-27668.530000000013</v>
      </c>
      <c r="X8" s="143">
        <f aca="true" t="shared" si="7" ref="X8:X15">V8/U8</f>
        <v>0.7645921084223667</v>
      </c>
      <c r="Y8" s="199">
        <f aca="true" t="shared" si="8" ref="Y8:Y22">T8-Q8</f>
        <v>-0.15257257288207482</v>
      </c>
    </row>
    <row r="9" spans="1:25" s="6" customFormat="1" ht="18">
      <c r="A9" s="8"/>
      <c r="B9" s="88" t="s">
        <v>66</v>
      </c>
      <c r="C9" s="34">
        <v>11010000</v>
      </c>
      <c r="D9" s="231">
        <v>956203</v>
      </c>
      <c r="E9" s="102">
        <v>956203</v>
      </c>
      <c r="F9" s="102">
        <v>131692.339</v>
      </c>
      <c r="G9" s="106">
        <v>113948.41</v>
      </c>
      <c r="H9" s="102">
        <f>G9-F9</f>
        <v>-17743.929000000004</v>
      </c>
      <c r="I9" s="208">
        <f t="shared" si="0"/>
        <v>0.8652622534102002</v>
      </c>
      <c r="J9" s="108">
        <f t="shared" si="1"/>
        <v>-842254.59</v>
      </c>
      <c r="K9" s="148">
        <f t="shared" si="2"/>
        <v>0.11916759307385566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12062.470000000001</v>
      </c>
      <c r="T9" s="144">
        <f t="shared" si="6"/>
        <v>1.118391899804821</v>
      </c>
      <c r="U9" s="107">
        <f>F9-січень!F9</f>
        <v>67863</v>
      </c>
      <c r="V9" s="110">
        <f>G9-січень!G9</f>
        <v>50119.12</v>
      </c>
      <c r="W9" s="111">
        <f>V9-U9</f>
        <v>-17743.879999999997</v>
      </c>
      <c r="X9" s="148">
        <f t="shared" si="7"/>
        <v>0.7385338107658076</v>
      </c>
      <c r="Y9" s="200">
        <f t="shared" si="8"/>
        <v>-0.11411149208233651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8">
        <v>881803</v>
      </c>
      <c r="E10" s="71">
        <v>881803</v>
      </c>
      <c r="F10" s="71">
        <v>120478.7</v>
      </c>
      <c r="G10" s="94">
        <v>104137.12</v>
      </c>
      <c r="H10" s="71">
        <f aca="true" t="shared" si="9" ref="H10:H47">G10-F10</f>
        <v>-16341.580000000002</v>
      </c>
      <c r="I10" s="209">
        <f t="shared" si="0"/>
        <v>0.8643612522379475</v>
      </c>
      <c r="J10" s="72">
        <f t="shared" si="1"/>
        <v>-777665.88</v>
      </c>
      <c r="K10" s="75">
        <f t="shared" si="2"/>
        <v>0.11809567443068349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11410.479999999996</v>
      </c>
      <c r="T10" s="145">
        <f t="shared" si="6"/>
        <v>1.123055035748087</v>
      </c>
      <c r="U10" s="73">
        <f>F10-січень!F10</f>
        <v>61500</v>
      </c>
      <c r="V10" s="98">
        <f>G10-січень!G10</f>
        <v>45158.42999999999</v>
      </c>
      <c r="W10" s="74">
        <f aca="true" t="shared" si="10" ref="W10:W52">V10-U10</f>
        <v>-16341.570000000007</v>
      </c>
      <c r="X10" s="75">
        <f t="shared" si="7"/>
        <v>0.7342834146341463</v>
      </c>
      <c r="Y10" s="198">
        <f t="shared" si="8"/>
        <v>-0.1190964088749038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8">
        <v>49900</v>
      </c>
      <c r="E11" s="71">
        <v>49900</v>
      </c>
      <c r="F11" s="71">
        <v>7084.7</v>
      </c>
      <c r="G11" s="94">
        <v>5592.34</v>
      </c>
      <c r="H11" s="71">
        <f t="shared" si="9"/>
        <v>-1492.3599999999997</v>
      </c>
      <c r="I11" s="209">
        <f t="shared" si="0"/>
        <v>0.789354524538795</v>
      </c>
      <c r="J11" s="72">
        <f t="shared" si="1"/>
        <v>-44307.66</v>
      </c>
      <c r="K11" s="75">
        <f t="shared" si="2"/>
        <v>0.11207094188376754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-302.9200000000001</v>
      </c>
      <c r="T11" s="145">
        <f t="shared" si="6"/>
        <v>0.948616346013577</v>
      </c>
      <c r="U11" s="73">
        <f>F11-січень!F11</f>
        <v>3600</v>
      </c>
      <c r="V11" s="98">
        <f>G11-січень!G11</f>
        <v>2107.6400000000003</v>
      </c>
      <c r="W11" s="74">
        <f t="shared" si="10"/>
        <v>-1492.3599999999997</v>
      </c>
      <c r="X11" s="75">
        <f t="shared" si="7"/>
        <v>0.5854555555555556</v>
      </c>
      <c r="Y11" s="198">
        <f t="shared" si="8"/>
        <v>-0.2250481284799184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8">
        <v>12000</v>
      </c>
      <c r="E12" s="71">
        <v>12000</v>
      </c>
      <c r="F12" s="71">
        <v>1464.409</v>
      </c>
      <c r="G12" s="94">
        <v>1319.03</v>
      </c>
      <c r="H12" s="71">
        <f t="shared" si="9"/>
        <v>-145.37900000000013</v>
      </c>
      <c r="I12" s="209">
        <f t="shared" si="0"/>
        <v>0.9007251389468378</v>
      </c>
      <c r="J12" s="72">
        <f t="shared" si="1"/>
        <v>-10680.97</v>
      </c>
      <c r="K12" s="75">
        <f t="shared" si="2"/>
        <v>0.10991916666666667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281.6099999999999</v>
      </c>
      <c r="T12" s="145">
        <f t="shared" si="6"/>
        <v>1.2714522565595419</v>
      </c>
      <c r="U12" s="73">
        <f>F12-січень!F12</f>
        <v>720.0000000000001</v>
      </c>
      <c r="V12" s="98">
        <f>G12-січень!G12</f>
        <v>574.64</v>
      </c>
      <c r="W12" s="74">
        <f t="shared" si="10"/>
        <v>-145.36000000000013</v>
      </c>
      <c r="X12" s="75">
        <f t="shared" si="7"/>
        <v>0.798111111111111</v>
      </c>
      <c r="Y12" s="198">
        <f t="shared" si="8"/>
        <v>0.270797661678724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8">
        <v>12000</v>
      </c>
      <c r="E13" s="71">
        <v>12000</v>
      </c>
      <c r="F13" s="71">
        <v>2485.9</v>
      </c>
      <c r="G13" s="94">
        <v>2592.3</v>
      </c>
      <c r="H13" s="71">
        <f t="shared" si="9"/>
        <v>106.40000000000009</v>
      </c>
      <c r="I13" s="209">
        <f t="shared" si="0"/>
        <v>1.0428013998954102</v>
      </c>
      <c r="J13" s="72">
        <f t="shared" si="1"/>
        <v>-9407.7</v>
      </c>
      <c r="K13" s="75">
        <f t="shared" si="2"/>
        <v>0.21602500000000002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563.9800000000002</v>
      </c>
      <c r="T13" s="145">
        <f t="shared" si="6"/>
        <v>1.2780527727380295</v>
      </c>
      <c r="U13" s="73">
        <f>F13-січень!F13</f>
        <v>2010</v>
      </c>
      <c r="V13" s="98">
        <f>G13-січень!G13</f>
        <v>2116.4300000000003</v>
      </c>
      <c r="W13" s="74">
        <f t="shared" si="10"/>
        <v>106.43000000000029</v>
      </c>
      <c r="X13" s="75">
        <f t="shared" si="7"/>
        <v>1.052950248756219</v>
      </c>
      <c r="Y13" s="198">
        <f t="shared" si="8"/>
        <v>0.08245377265732645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8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1">
        <v>900</v>
      </c>
      <c r="E15" s="102">
        <v>900</v>
      </c>
      <c r="F15" s="102">
        <v>10</v>
      </c>
      <c r="G15" s="106">
        <v>30.74</v>
      </c>
      <c r="H15" s="102">
        <f t="shared" si="9"/>
        <v>20.74</v>
      </c>
      <c r="I15" s="208">
        <f t="shared" si="0"/>
        <v>3.074</v>
      </c>
      <c r="J15" s="108">
        <f t="shared" si="1"/>
        <v>-869.26</v>
      </c>
      <c r="K15" s="108">
        <f aca="true" t="shared" si="11" ref="K15:K23">G15/E15*100</f>
        <v>3.4155555555555557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16.83</v>
      </c>
      <c r="T15" s="146">
        <f t="shared" si="6"/>
        <v>2.2099209202012937</v>
      </c>
      <c r="U15" s="107">
        <f>F15-січень!F15</f>
        <v>10</v>
      </c>
      <c r="V15" s="110">
        <f>G15-січень!G15</f>
        <v>30.74</v>
      </c>
      <c r="W15" s="111">
        <f t="shared" si="10"/>
        <v>20.74</v>
      </c>
      <c r="X15" s="148">
        <f t="shared" si="7"/>
        <v>3.074</v>
      </c>
      <c r="Y15" s="197">
        <f t="shared" si="8"/>
        <v>1.1959620869299246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8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1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1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1">
        <f>D20+D21+D22</f>
        <v>151728</v>
      </c>
      <c r="E19" s="102">
        <f>E20+E21+E22</f>
        <v>151728</v>
      </c>
      <c r="F19" s="102">
        <f>F20+F21+F22</f>
        <v>9066</v>
      </c>
      <c r="G19" s="158">
        <v>5541.42</v>
      </c>
      <c r="H19" s="102">
        <f t="shared" si="9"/>
        <v>-3524.58</v>
      </c>
      <c r="I19" s="208">
        <f t="shared" si="12"/>
        <v>0.6112309728656519</v>
      </c>
      <c r="J19" s="108">
        <f t="shared" si="1"/>
        <v>-146186.58</v>
      </c>
      <c r="K19" s="108">
        <f t="shared" si="11"/>
        <v>3.6522065801961405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-8164.49</v>
      </c>
      <c r="T19" s="146">
        <f t="shared" si="6"/>
        <v>0.4043087981753857</v>
      </c>
      <c r="U19" s="107">
        <f>F19-січень!F19</f>
        <v>4076.42</v>
      </c>
      <c r="V19" s="110">
        <f>G19-січень!G19</f>
        <v>551.8400000000001</v>
      </c>
      <c r="W19" s="111">
        <f t="shared" si="10"/>
        <v>-3524.58</v>
      </c>
      <c r="X19" s="148">
        <f t="shared" si="13"/>
        <v>0.13537368573405098</v>
      </c>
      <c r="Y19" s="197">
        <f t="shared" si="8"/>
        <v>-0.8398718153114049</v>
      </c>
    </row>
    <row r="20" spans="1:25" s="6" customFormat="1" ht="61.5">
      <c r="A20" s="8"/>
      <c r="B20" s="169" t="s">
        <v>105</v>
      </c>
      <c r="C20" s="84">
        <v>14040000</v>
      </c>
      <c r="D20" s="228">
        <v>66708</v>
      </c>
      <c r="E20" s="170">
        <v>66708</v>
      </c>
      <c r="F20" s="170">
        <v>9066</v>
      </c>
      <c r="G20" s="141">
        <v>5541.42</v>
      </c>
      <c r="H20" s="170">
        <f t="shared" si="9"/>
        <v>-3524.58</v>
      </c>
      <c r="I20" s="211">
        <f t="shared" si="12"/>
        <v>0.6112309728656519</v>
      </c>
      <c r="J20" s="171">
        <f t="shared" si="1"/>
        <v>-61166.58</v>
      </c>
      <c r="K20" s="171">
        <f t="shared" si="11"/>
        <v>8.306979672602987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-8164.49</v>
      </c>
      <c r="T20" s="172">
        <f t="shared" si="6"/>
        <v>0.4043087981753857</v>
      </c>
      <c r="U20" s="136">
        <f>F20-січень!F20</f>
        <v>4076.42</v>
      </c>
      <c r="V20" s="124">
        <f>G20-січень!G20</f>
        <v>551.8400000000001</v>
      </c>
      <c r="W20" s="116">
        <f t="shared" si="10"/>
        <v>-3524.58</v>
      </c>
      <c r="X20" s="180">
        <f t="shared" si="13"/>
        <v>0.13537368573405098</v>
      </c>
      <c r="Y20" s="197">
        <f t="shared" si="8"/>
        <v>-0.6940102507647483</v>
      </c>
    </row>
    <row r="21" spans="1:25" s="6" customFormat="1" ht="18">
      <c r="A21" s="8"/>
      <c r="B21" s="169" t="s">
        <v>100</v>
      </c>
      <c r="C21" s="84">
        <v>14021900</v>
      </c>
      <c r="D21" s="228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8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88673.1</v>
      </c>
      <c r="G23" s="158">
        <v>82178.09</v>
      </c>
      <c r="H23" s="102">
        <f t="shared" si="9"/>
        <v>-6495.010000000009</v>
      </c>
      <c r="I23" s="208">
        <f t="shared" si="12"/>
        <v>0.9267533220334012</v>
      </c>
      <c r="J23" s="108">
        <f t="shared" si="1"/>
        <v>-389389.11</v>
      </c>
      <c r="K23" s="108">
        <f t="shared" si="11"/>
        <v>17.42659158652256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3070.8499999999913</v>
      </c>
      <c r="T23" s="147">
        <f aca="true" t="shared" si="14" ref="T23:T41">G23/R23</f>
        <v>1.0388188236626634</v>
      </c>
      <c r="U23" s="107">
        <f>F23-січень!F23</f>
        <v>45465.00000000001</v>
      </c>
      <c r="V23" s="110">
        <f>G23-січень!G23</f>
        <v>38969.95</v>
      </c>
      <c r="W23" s="111">
        <f t="shared" si="10"/>
        <v>-6495.05000000001</v>
      </c>
      <c r="X23" s="148">
        <f t="shared" si="13"/>
        <v>0.8571417573957988</v>
      </c>
      <c r="Y23" s="197">
        <f>T23-Q23</f>
        <v>-0.056052730102031934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22892.68</v>
      </c>
      <c r="H24" s="102">
        <f t="shared" si="9"/>
        <v>-10799.830000000002</v>
      </c>
      <c r="I24" s="208">
        <f t="shared" si="12"/>
        <v>0.6794590251661274</v>
      </c>
      <c r="J24" s="108">
        <f t="shared" si="1"/>
        <v>-193949.32</v>
      </c>
      <c r="K24" s="148">
        <f aca="true" t="shared" si="15" ref="K24:K41">G24/E24</f>
        <v>0.10557309008402431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-8562.369999999999</v>
      </c>
      <c r="T24" s="147">
        <f t="shared" si="14"/>
        <v>0.7277902912250974</v>
      </c>
      <c r="U24" s="107">
        <f>F24-січень!F24</f>
        <v>15541.000000000004</v>
      </c>
      <c r="V24" s="110">
        <f>G24-січень!G24</f>
        <v>4740.260000000002</v>
      </c>
      <c r="W24" s="111">
        <f t="shared" si="10"/>
        <v>-10800.740000000002</v>
      </c>
      <c r="X24" s="148">
        <f t="shared" si="13"/>
        <v>0.30501640821053994</v>
      </c>
      <c r="Y24" s="197">
        <f aca="true" t="shared" si="16" ref="Y24:Y99">T24-Q24</f>
        <v>-0.3185877536072813</v>
      </c>
      <c r="AB24" s="226"/>
    </row>
    <row r="25" spans="1:26" s="6" customFormat="1" ht="18">
      <c r="A25" s="8"/>
      <c r="B25" s="41" t="s">
        <v>61</v>
      </c>
      <c r="C25" s="84"/>
      <c r="D25" s="228">
        <f>D26+D27</f>
        <v>28784</v>
      </c>
      <c r="E25" s="170">
        <f>E26+E27</f>
        <v>28784</v>
      </c>
      <c r="F25" s="202">
        <f>F26+F27</f>
        <v>5421</v>
      </c>
      <c r="G25" s="141">
        <v>5262.8</v>
      </c>
      <c r="H25" s="170">
        <f t="shared" si="9"/>
        <v>-158.19999999999982</v>
      </c>
      <c r="I25" s="211">
        <f t="shared" si="12"/>
        <v>0.9708171923999263</v>
      </c>
      <c r="J25" s="171">
        <f t="shared" si="1"/>
        <v>-23521.2</v>
      </c>
      <c r="K25" s="180">
        <f t="shared" si="15"/>
        <v>0.18283768760422459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854.5900000000001</v>
      </c>
      <c r="T25" s="152">
        <f t="shared" si="14"/>
        <v>1.193863268764419</v>
      </c>
      <c r="U25" s="107">
        <f>F25-січень!F25</f>
        <v>780</v>
      </c>
      <c r="V25" s="110">
        <f>G25-січень!G25</f>
        <v>620.9099999999999</v>
      </c>
      <c r="W25" s="116">
        <f t="shared" si="10"/>
        <v>-159.09000000000015</v>
      </c>
      <c r="X25" s="180">
        <f t="shared" si="13"/>
        <v>0.7960384615384614</v>
      </c>
      <c r="Y25" s="197">
        <f t="shared" si="16"/>
        <v>0.061266322809880425</v>
      </c>
      <c r="Z25" s="101"/>
    </row>
    <row r="26" spans="1:26" s="6" customFormat="1" ht="18" customHeight="1" hidden="1">
      <c r="A26" s="8"/>
      <c r="B26" s="137" t="s">
        <v>92</v>
      </c>
      <c r="C26" s="138"/>
      <c r="D26" s="232">
        <f>D28+D29</f>
        <v>1522</v>
      </c>
      <c r="E26" s="139">
        <f>E28+E29</f>
        <v>1522</v>
      </c>
      <c r="F26" s="139">
        <f>F28+F29</f>
        <v>195.11</v>
      </c>
      <c r="G26" s="139">
        <f>G28+G29</f>
        <v>294.99</v>
      </c>
      <c r="H26" s="158">
        <f t="shared" si="9"/>
        <v>99.88</v>
      </c>
      <c r="I26" s="212">
        <f t="shared" si="12"/>
        <v>1.511916354876736</v>
      </c>
      <c r="J26" s="176">
        <f t="shared" si="1"/>
        <v>-1227.01</v>
      </c>
      <c r="K26" s="191">
        <f t="shared" si="15"/>
        <v>0.1938173455978975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144.76000000000002</v>
      </c>
      <c r="T26" s="162">
        <f t="shared" si="14"/>
        <v>1.9635891632829663</v>
      </c>
      <c r="U26" s="167">
        <f>F26-січень!F26</f>
        <v>40</v>
      </c>
      <c r="V26" s="167">
        <f>G26-січень!G26</f>
        <v>139.88</v>
      </c>
      <c r="W26" s="176">
        <f t="shared" si="10"/>
        <v>99.88</v>
      </c>
      <c r="X26" s="191">
        <f aca="true" t="shared" si="17" ref="X26:X41">V26/U26*100</f>
        <v>349.7</v>
      </c>
      <c r="Y26" s="197">
        <f t="shared" si="16"/>
        <v>0.9575675754609834</v>
      </c>
      <c r="Z26" s="101"/>
    </row>
    <row r="27" spans="1:26" s="6" customFormat="1" ht="18" customHeight="1" hidden="1">
      <c r="A27" s="8"/>
      <c r="B27" s="137" t="s">
        <v>93</v>
      </c>
      <c r="C27" s="138"/>
      <c r="D27" s="232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4967.8099999999995</v>
      </c>
      <c r="H27" s="158">
        <f t="shared" si="9"/>
        <v>-258.08000000000084</v>
      </c>
      <c r="I27" s="212">
        <f t="shared" si="12"/>
        <v>0.9506151105361956</v>
      </c>
      <c r="J27" s="176">
        <f t="shared" si="1"/>
        <v>-22294.190000000002</v>
      </c>
      <c r="K27" s="191">
        <f t="shared" si="15"/>
        <v>0.1822247083852982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709.829999999999</v>
      </c>
      <c r="T27" s="162">
        <f t="shared" si="14"/>
        <v>1.1667058088577211</v>
      </c>
      <c r="U27" s="167">
        <f>F27-січень!F27</f>
        <v>740</v>
      </c>
      <c r="V27" s="167">
        <f>G27-січень!G27</f>
        <v>481.0199999999995</v>
      </c>
      <c r="W27" s="176">
        <f t="shared" si="10"/>
        <v>-258.9800000000005</v>
      </c>
      <c r="X27" s="191">
        <f t="shared" si="17"/>
        <v>65.00270270270263</v>
      </c>
      <c r="Y27" s="197">
        <f t="shared" si="16"/>
        <v>0.026097439766191277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1">
        <v>316</v>
      </c>
      <c r="E28" s="218">
        <v>316</v>
      </c>
      <c r="F28" s="219">
        <v>59.3</v>
      </c>
      <c r="G28" s="206">
        <v>72.43</v>
      </c>
      <c r="H28" s="218">
        <f t="shared" si="9"/>
        <v>13.13000000000001</v>
      </c>
      <c r="I28" s="220">
        <f t="shared" si="12"/>
        <v>1.2214165261382801</v>
      </c>
      <c r="J28" s="221">
        <f t="shared" si="1"/>
        <v>-243.57</v>
      </c>
      <c r="K28" s="222">
        <f t="shared" si="15"/>
        <v>0.2292088607594937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-56.53999999999999</v>
      </c>
      <c r="T28" s="222">
        <f t="shared" si="14"/>
        <v>0.5616034736760488</v>
      </c>
      <c r="U28" s="206">
        <f>F28-січень!F28</f>
        <v>29.999999999999996</v>
      </c>
      <c r="V28" s="206">
        <f>G28-січень!G28</f>
        <v>43.13000000000001</v>
      </c>
      <c r="W28" s="221">
        <f t="shared" si="10"/>
        <v>13.130000000000013</v>
      </c>
      <c r="X28" s="222">
        <f t="shared" si="17"/>
        <v>143.7666666666667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1">
        <v>1206</v>
      </c>
      <c r="E29" s="218">
        <v>1206</v>
      </c>
      <c r="F29" s="219">
        <v>135.81</v>
      </c>
      <c r="G29" s="206">
        <v>222.56</v>
      </c>
      <c r="H29" s="218">
        <f t="shared" si="9"/>
        <v>86.75</v>
      </c>
      <c r="I29" s="220">
        <f t="shared" si="12"/>
        <v>1.6387600323982034</v>
      </c>
      <c r="J29" s="221">
        <f t="shared" si="1"/>
        <v>-983.44</v>
      </c>
      <c r="K29" s="222">
        <f t="shared" si="15"/>
        <v>0.18454394693200663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201.3</v>
      </c>
      <c r="T29" s="222">
        <f t="shared" si="14"/>
        <v>10.468485418626528</v>
      </c>
      <c r="U29" s="206">
        <f>F29-січень!F29</f>
        <v>10</v>
      </c>
      <c r="V29" s="206">
        <f>G29-січень!G29</f>
        <v>96.75</v>
      </c>
      <c r="W29" s="221">
        <f t="shared" si="10"/>
        <v>86.75</v>
      </c>
      <c r="X29" s="222">
        <f t="shared" si="17"/>
        <v>967.5000000000001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1">
        <v>2355</v>
      </c>
      <c r="E30" s="218">
        <v>2355</v>
      </c>
      <c r="F30" s="219">
        <v>300.09</v>
      </c>
      <c r="G30" s="206">
        <v>430.41</v>
      </c>
      <c r="H30" s="218">
        <f t="shared" si="9"/>
        <v>130.32000000000005</v>
      </c>
      <c r="I30" s="220">
        <f t="shared" si="12"/>
        <v>1.434269719084275</v>
      </c>
      <c r="J30" s="221">
        <f t="shared" si="1"/>
        <v>-1924.59</v>
      </c>
      <c r="K30" s="222">
        <f t="shared" si="15"/>
        <v>0.1827643312101911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387.77000000000004</v>
      </c>
      <c r="T30" s="222">
        <f t="shared" si="14"/>
        <v>10.094043151969982</v>
      </c>
      <c r="U30" s="206">
        <f>F30-січень!F30</f>
        <v>19.999999999999943</v>
      </c>
      <c r="V30" s="206">
        <f>G30-січень!G30</f>
        <v>149.42000000000002</v>
      </c>
      <c r="W30" s="221">
        <f t="shared" si="10"/>
        <v>129.42000000000007</v>
      </c>
      <c r="X30" s="222">
        <f t="shared" si="17"/>
        <v>747.1000000000022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1">
        <v>24907</v>
      </c>
      <c r="E31" s="218">
        <v>24907</v>
      </c>
      <c r="F31" s="219">
        <v>4925.8</v>
      </c>
      <c r="G31" s="206">
        <v>4537.4</v>
      </c>
      <c r="H31" s="218">
        <f t="shared" si="9"/>
        <v>-388.40000000000055</v>
      </c>
      <c r="I31" s="220">
        <f t="shared" si="12"/>
        <v>0.9211498639814851</v>
      </c>
      <c r="J31" s="221">
        <f t="shared" si="1"/>
        <v>-20369.6</v>
      </c>
      <c r="K31" s="222">
        <f t="shared" si="15"/>
        <v>0.1821736861123379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322.0599999999995</v>
      </c>
      <c r="T31" s="222">
        <f t="shared" si="14"/>
        <v>1.0764019035237964</v>
      </c>
      <c r="U31" s="206">
        <f>F31-січень!F31</f>
        <v>720</v>
      </c>
      <c r="V31" s="206">
        <f>G31-січень!G31</f>
        <v>331.59999999999945</v>
      </c>
      <c r="W31" s="221"/>
      <c r="X31" s="222">
        <f t="shared" si="17"/>
        <v>46.05555555555548</v>
      </c>
      <c r="Y31" s="197"/>
    </row>
    <row r="32" spans="1:25" s="6" customFormat="1" ht="18">
      <c r="A32" s="8"/>
      <c r="B32" s="41" t="s">
        <v>62</v>
      </c>
      <c r="C32" s="84"/>
      <c r="D32" s="242">
        <f>D33+D34</f>
        <v>282</v>
      </c>
      <c r="E32" s="119">
        <f>E33+E34</f>
        <v>282</v>
      </c>
      <c r="F32" s="119">
        <f>F33+F34</f>
        <v>159.03</v>
      </c>
      <c r="G32" s="120">
        <v>191</v>
      </c>
      <c r="H32" s="170">
        <f t="shared" si="9"/>
        <v>31.97</v>
      </c>
      <c r="I32" s="211">
        <f t="shared" si="12"/>
        <v>1.2010312519650381</v>
      </c>
      <c r="J32" s="171">
        <f t="shared" si="1"/>
        <v>-91</v>
      </c>
      <c r="K32" s="180">
        <f t="shared" si="15"/>
        <v>0.6773049645390071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111.83</v>
      </c>
      <c r="T32" s="150">
        <f t="shared" si="14"/>
        <v>2.412529998736895</v>
      </c>
      <c r="U32" s="136">
        <f>F32-січень!F32</f>
        <v>2</v>
      </c>
      <c r="V32" s="124">
        <f>G32-січень!G32</f>
        <v>33.97</v>
      </c>
      <c r="W32" s="116">
        <f t="shared" si="10"/>
        <v>31.97</v>
      </c>
      <c r="X32" s="180">
        <f>V32/U32</f>
        <v>16.985</v>
      </c>
      <c r="Y32" s="198">
        <f t="shared" si="16"/>
        <v>1.9754968648063864</v>
      </c>
    </row>
    <row r="33" spans="1:25" s="6" customFormat="1" ht="15" hidden="1">
      <c r="A33" s="8"/>
      <c r="B33" s="41" t="s">
        <v>114</v>
      </c>
      <c r="C33" s="84">
        <v>18011000</v>
      </c>
      <c r="D33" s="228">
        <v>100</v>
      </c>
      <c r="E33" s="71">
        <v>100</v>
      </c>
      <c r="F33" s="223">
        <v>27.85</v>
      </c>
      <c r="G33" s="94">
        <v>-13.8</v>
      </c>
      <c r="H33" s="71">
        <f t="shared" si="9"/>
        <v>-41.650000000000006</v>
      </c>
      <c r="I33" s="209">
        <f t="shared" si="12"/>
        <v>-0.4955116696588869</v>
      </c>
      <c r="J33" s="72">
        <f t="shared" si="1"/>
        <v>-113.8</v>
      </c>
      <c r="K33" s="75">
        <f t="shared" si="15"/>
        <v>-0.138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-38.8</v>
      </c>
      <c r="T33" s="75">
        <f t="shared" si="14"/>
        <v>-0.552</v>
      </c>
      <c r="U33" s="73">
        <f>F33-січень!F33</f>
        <v>0</v>
      </c>
      <c r="V33" s="98">
        <f>G33-січень!G33</f>
        <v>-41.650000000000006</v>
      </c>
      <c r="W33" s="74">
        <f t="shared" si="10"/>
        <v>-41.650000000000006</v>
      </c>
      <c r="X33" s="75" t="e">
        <f>V33/U33</f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8">
        <v>182</v>
      </c>
      <c r="E34" s="71">
        <v>182</v>
      </c>
      <c r="F34" s="223">
        <v>131.18</v>
      </c>
      <c r="G34" s="94">
        <v>204.81</v>
      </c>
      <c r="H34" s="71">
        <f t="shared" si="9"/>
        <v>73.63</v>
      </c>
      <c r="I34" s="209">
        <f t="shared" si="12"/>
        <v>1.5612898307668852</v>
      </c>
      <c r="J34" s="72">
        <f t="shared" si="1"/>
        <v>22.810000000000002</v>
      </c>
      <c r="K34" s="75">
        <f t="shared" si="15"/>
        <v>1.1253296703296702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150.64</v>
      </c>
      <c r="T34" s="75">
        <f t="shared" si="14"/>
        <v>3.780875023075503</v>
      </c>
      <c r="U34" s="73">
        <f>F34-січень!F34</f>
        <v>2</v>
      </c>
      <c r="V34" s="98">
        <f>G34-січень!G34</f>
        <v>75.63</v>
      </c>
      <c r="W34" s="74"/>
      <c r="X34" s="75">
        <f>V34/U34</f>
        <v>37.815</v>
      </c>
      <c r="Y34" s="198"/>
    </row>
    <row r="35" spans="1:25" s="6" customFormat="1" ht="18">
      <c r="A35" s="8"/>
      <c r="B35" s="41" t="s">
        <v>63</v>
      </c>
      <c r="C35" s="84"/>
      <c r="D35" s="228">
        <f>D36+D37</f>
        <v>187776</v>
      </c>
      <c r="E35" s="119">
        <f>E36+E37</f>
        <v>187776</v>
      </c>
      <c r="F35" s="119">
        <f>F36+F37</f>
        <v>28112.48</v>
      </c>
      <c r="G35" s="120">
        <v>17438.88</v>
      </c>
      <c r="H35" s="102">
        <f t="shared" si="9"/>
        <v>-10673.599999999999</v>
      </c>
      <c r="I35" s="211">
        <f t="shared" si="12"/>
        <v>0.6203252078792053</v>
      </c>
      <c r="J35" s="171">
        <f t="shared" si="1"/>
        <v>-170337.12</v>
      </c>
      <c r="K35" s="180">
        <f t="shared" si="15"/>
        <v>0.09287065439672802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-9528.789999999997</v>
      </c>
      <c r="T35" s="149">
        <f t="shared" si="14"/>
        <v>0.6466587584318557</v>
      </c>
      <c r="U35" s="136">
        <f>F35-січень!F35</f>
        <v>14759</v>
      </c>
      <c r="V35" s="124">
        <f>G35-січень!G35</f>
        <v>4085.380000000001</v>
      </c>
      <c r="W35" s="116">
        <f t="shared" si="10"/>
        <v>-10673.619999999999</v>
      </c>
      <c r="X35" s="180">
        <f>V35/U35</f>
        <v>0.276806016667796</v>
      </c>
      <c r="Y35" s="198">
        <f t="shared" si="16"/>
        <v>-0.3897950214953636</v>
      </c>
    </row>
    <row r="36" spans="1:25" s="6" customFormat="1" ht="18" customHeight="1" hidden="1">
      <c r="A36" s="8"/>
      <c r="B36" s="137" t="s">
        <v>94</v>
      </c>
      <c r="C36" s="138"/>
      <c r="D36" s="243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t="shared" si="17"/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3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12434.18</v>
      </c>
      <c r="H37" s="158">
        <f t="shared" si="9"/>
        <v>-6452.07</v>
      </c>
      <c r="I37" s="212">
        <f t="shared" si="12"/>
        <v>0.6583720961016613</v>
      </c>
      <c r="J37" s="176">
        <f t="shared" si="1"/>
        <v>-114651.82</v>
      </c>
      <c r="K37" s="191">
        <f t="shared" si="15"/>
        <v>0.09784067481862675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-5674.27</v>
      </c>
      <c r="T37" s="162">
        <f t="shared" si="14"/>
        <v>0.6866507072664971</v>
      </c>
      <c r="U37" s="167">
        <f>F37-січень!F37</f>
        <v>9600</v>
      </c>
      <c r="V37" s="167">
        <f>G37-січень!G37</f>
        <v>3147.92</v>
      </c>
      <c r="W37" s="176">
        <f t="shared" si="10"/>
        <v>-6452.08</v>
      </c>
      <c r="X37" s="191">
        <f t="shared" si="17"/>
        <v>32.79083333333334</v>
      </c>
      <c r="Y37" s="197">
        <f t="shared" si="16"/>
        <v>-0.35025335499768007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1">
        <v>57290</v>
      </c>
      <c r="E38" s="218">
        <v>57290</v>
      </c>
      <c r="F38" s="218">
        <v>8884.4</v>
      </c>
      <c r="G38" s="206">
        <v>4883.71</v>
      </c>
      <c r="H38" s="218">
        <f t="shared" si="9"/>
        <v>-4000.6899999999996</v>
      </c>
      <c r="I38" s="220">
        <f t="shared" si="12"/>
        <v>0.549694970960335</v>
      </c>
      <c r="J38" s="221">
        <f t="shared" si="1"/>
        <v>-52406.29</v>
      </c>
      <c r="K38" s="222">
        <f t="shared" si="15"/>
        <v>0.08524541804852505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-3762.169999999999</v>
      </c>
      <c r="T38" s="222">
        <f t="shared" si="14"/>
        <v>0.5648597944917118</v>
      </c>
      <c r="U38" s="206">
        <f>F38-січень!F38</f>
        <v>4900</v>
      </c>
      <c r="V38" s="206">
        <f>G38-січень!G38</f>
        <v>899.3000000000002</v>
      </c>
      <c r="W38" s="221">
        <f t="shared" si="10"/>
        <v>-4000.7</v>
      </c>
      <c r="X38" s="222">
        <f t="shared" si="17"/>
        <v>18.3530612244898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1">
        <v>105986</v>
      </c>
      <c r="E39" s="218">
        <v>105986</v>
      </c>
      <c r="F39" s="218">
        <v>15793.45</v>
      </c>
      <c r="G39" s="206">
        <v>10028.19</v>
      </c>
      <c r="H39" s="218">
        <f t="shared" si="9"/>
        <v>-5765.26</v>
      </c>
      <c r="I39" s="220">
        <f t="shared" si="12"/>
        <v>0.6349587962098212</v>
      </c>
      <c r="J39" s="221">
        <f t="shared" si="1"/>
        <v>-95957.81</v>
      </c>
      <c r="K39" s="222">
        <f t="shared" si="15"/>
        <v>0.09461806276300644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-4954.609999999999</v>
      </c>
      <c r="T39" s="222">
        <f t="shared" si="14"/>
        <v>0.6693134794564435</v>
      </c>
      <c r="U39" s="206">
        <f>F39-січень!F39</f>
        <v>8000.000000000001</v>
      </c>
      <c r="V39" s="206">
        <f>G39-січень!G39</f>
        <v>2234.7400000000007</v>
      </c>
      <c r="W39" s="221">
        <f t="shared" si="10"/>
        <v>-5765.26</v>
      </c>
      <c r="X39" s="222">
        <f t="shared" si="17"/>
        <v>27.934250000000006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1">
        <v>3400</v>
      </c>
      <c r="E40" s="218">
        <v>3400</v>
      </c>
      <c r="F40" s="218">
        <v>341.83</v>
      </c>
      <c r="G40" s="206">
        <v>120.99</v>
      </c>
      <c r="H40" s="218">
        <f t="shared" si="9"/>
        <v>-220.83999999999997</v>
      </c>
      <c r="I40" s="220">
        <f t="shared" si="12"/>
        <v>0.3539478688236843</v>
      </c>
      <c r="J40" s="221">
        <f t="shared" si="1"/>
        <v>-3279.01</v>
      </c>
      <c r="K40" s="222">
        <f t="shared" si="15"/>
        <v>0.035585294117647055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-92.34000000000002</v>
      </c>
      <c r="T40" s="222">
        <f t="shared" si="14"/>
        <v>0.5671494867107298</v>
      </c>
      <c r="U40" s="206">
        <f>F40-січень!F40</f>
        <v>259</v>
      </c>
      <c r="V40" s="206">
        <f>G40-січень!G40</f>
        <v>38.16</v>
      </c>
      <c r="W40" s="221">
        <f t="shared" si="10"/>
        <v>-220.84</v>
      </c>
      <c r="X40" s="222">
        <f t="shared" si="17"/>
        <v>14.733590733590733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1">
        <v>21100</v>
      </c>
      <c r="E41" s="218">
        <v>21100</v>
      </c>
      <c r="F41" s="218">
        <v>3092.8</v>
      </c>
      <c r="G41" s="206">
        <v>2405.99</v>
      </c>
      <c r="H41" s="218">
        <f t="shared" si="9"/>
        <v>-686.8100000000004</v>
      </c>
      <c r="I41" s="220">
        <f t="shared" si="12"/>
        <v>0.7779326176927055</v>
      </c>
      <c r="J41" s="221">
        <f t="shared" si="1"/>
        <v>-18694.010000000002</v>
      </c>
      <c r="K41" s="222">
        <f t="shared" si="15"/>
        <v>0.11402796208530805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-719.6600000000003</v>
      </c>
      <c r="T41" s="222">
        <f t="shared" si="14"/>
        <v>0.7697566906083534</v>
      </c>
      <c r="U41" s="206">
        <f>F41-січень!F41</f>
        <v>1600.0000000000002</v>
      </c>
      <c r="V41" s="206">
        <f>G41-січень!G41</f>
        <v>913.1799999999998</v>
      </c>
      <c r="W41" s="221">
        <f t="shared" si="10"/>
        <v>-686.8200000000004</v>
      </c>
      <c r="X41" s="222">
        <f t="shared" si="17"/>
        <v>57.073749999999976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3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1">
        <f>D44+D45</f>
        <v>174.4</v>
      </c>
      <c r="E43" s="102">
        <f>E44+E45</f>
        <v>174.4</v>
      </c>
      <c r="F43" s="102">
        <f>F44+F45</f>
        <v>32.43</v>
      </c>
      <c r="G43" s="106">
        <v>31.93</v>
      </c>
      <c r="H43" s="102">
        <f t="shared" si="9"/>
        <v>-0.5</v>
      </c>
      <c r="I43" s="208">
        <f>G43/F43</f>
        <v>0.9845821769966081</v>
      </c>
      <c r="J43" s="108">
        <f t="shared" si="1"/>
        <v>-142.47</v>
      </c>
      <c r="K43" s="148">
        <f>G43/E43</f>
        <v>0.1830848623853211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-2.270000000000003</v>
      </c>
      <c r="T43" s="148">
        <f aca="true" t="shared" si="19" ref="T43:T51">G43/R43</f>
        <v>0.9336257309941519</v>
      </c>
      <c r="U43" s="107">
        <f>F43-січень!F43</f>
        <v>22</v>
      </c>
      <c r="V43" s="110">
        <f>G43-січень!G43</f>
        <v>21.5</v>
      </c>
      <c r="W43" s="111">
        <f t="shared" si="10"/>
        <v>-0.5</v>
      </c>
      <c r="X43" s="148">
        <f>V43/U43</f>
        <v>0.9772727272727273</v>
      </c>
      <c r="Y43" s="197">
        <f t="shared" si="16"/>
        <v>-0.1784773170864501</v>
      </c>
    </row>
    <row r="44" spans="1:25" s="6" customFormat="1" ht="15" hidden="1">
      <c r="A44" s="8"/>
      <c r="B44" s="41" t="s">
        <v>120</v>
      </c>
      <c r="C44" s="70">
        <v>18031000</v>
      </c>
      <c r="D44" s="228">
        <v>100.9</v>
      </c>
      <c r="E44" s="71">
        <v>100.9</v>
      </c>
      <c r="F44" s="71">
        <v>24.9</v>
      </c>
      <c r="G44" s="94">
        <v>23.6</v>
      </c>
      <c r="H44" s="71">
        <f t="shared" si="9"/>
        <v>-1.2999999999999972</v>
      </c>
      <c r="I44" s="209">
        <f>G44/F44</f>
        <v>0.9477911646586347</v>
      </c>
      <c r="J44" s="72">
        <f t="shared" si="1"/>
        <v>-77.30000000000001</v>
      </c>
      <c r="K44" s="75">
        <f>G44/E44</f>
        <v>0.23389494549058473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3.740000000000002</v>
      </c>
      <c r="T44" s="75">
        <f t="shared" si="19"/>
        <v>1.188318227593152</v>
      </c>
      <c r="U44" s="73">
        <f>F44-січень!F44</f>
        <v>14.999999999999998</v>
      </c>
      <c r="V44" s="98">
        <f>G44-січень!G44</f>
        <v>13.700000000000001</v>
      </c>
      <c r="W44" s="74">
        <f t="shared" si="10"/>
        <v>-1.2999999999999972</v>
      </c>
      <c r="X44" s="75">
        <f>V44/U44</f>
        <v>0.9133333333333336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8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1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19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1">
        <f>D48+D49+D50+D51</f>
        <v>254550.8</v>
      </c>
      <c r="E47" s="112">
        <f>E48+E49+E50+E51</f>
        <v>254550.8</v>
      </c>
      <c r="F47" s="112">
        <f>F48+F49+F50+F51</f>
        <v>54948.16</v>
      </c>
      <c r="G47" s="113">
        <v>59255.82</v>
      </c>
      <c r="H47" s="102">
        <f t="shared" si="9"/>
        <v>4307.659999999996</v>
      </c>
      <c r="I47" s="208">
        <f>G47/F47*100</f>
        <v>107.83949817427916</v>
      </c>
      <c r="J47" s="108">
        <f t="shared" si="1"/>
        <v>-195294.97999999998</v>
      </c>
      <c r="K47" s="148">
        <f>G47/E47</f>
        <v>0.23278583292608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11627.260000000002</v>
      </c>
      <c r="T47" s="160">
        <f t="shared" si="19"/>
        <v>1.2441236938509164</v>
      </c>
      <c r="U47" s="107">
        <f>F47-січень!F47</f>
        <v>29902.000000000004</v>
      </c>
      <c r="V47" s="110">
        <f>G47-січень!G47</f>
        <v>34209.619999999995</v>
      </c>
      <c r="W47" s="111">
        <f t="shared" si="10"/>
        <v>4307.619999999992</v>
      </c>
      <c r="X47" s="148">
        <f>V47/U47</f>
        <v>1.1440579225469865</v>
      </c>
      <c r="Y47" s="197">
        <f t="shared" si="16"/>
        <v>0.10452205936601233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8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8">
        <v>55715</v>
      </c>
      <c r="E49" s="71">
        <v>55715</v>
      </c>
      <c r="F49" s="71">
        <v>10683.87</v>
      </c>
      <c r="G49" s="94">
        <v>13409.99</v>
      </c>
      <c r="H49" s="71">
        <f>G49-F49</f>
        <v>2726.119999999999</v>
      </c>
      <c r="I49" s="209">
        <f>G49/F49</f>
        <v>1.2551622211801527</v>
      </c>
      <c r="J49" s="72">
        <f t="shared" si="1"/>
        <v>-42305.01</v>
      </c>
      <c r="K49" s="75">
        <f>G49/E49</f>
        <v>0.24068904244817374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3654.039999999999</v>
      </c>
      <c r="T49" s="153">
        <f t="shared" si="19"/>
        <v>1.3745447649895703</v>
      </c>
      <c r="U49" s="73">
        <f>F49-січень!F49</f>
        <v>6800.000000000001</v>
      </c>
      <c r="V49" s="98">
        <f>G49-січень!G49</f>
        <v>9526.119999999999</v>
      </c>
      <c r="W49" s="74">
        <f t="shared" si="10"/>
        <v>2726.119999999998</v>
      </c>
      <c r="X49" s="75">
        <f>V49/U49</f>
        <v>1.4008999999999996</v>
      </c>
      <c r="Y49" s="197">
        <f t="shared" si="16"/>
        <v>0.13726785346725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8">
        <v>198755</v>
      </c>
      <c r="E50" s="71">
        <v>198755</v>
      </c>
      <c r="F50" s="71">
        <v>44240.49</v>
      </c>
      <c r="G50" s="94">
        <v>45823.98</v>
      </c>
      <c r="H50" s="71">
        <f>G50-F50</f>
        <v>1583.4900000000052</v>
      </c>
      <c r="I50" s="209">
        <f>G50/F50</f>
        <v>1.0357927771595659</v>
      </c>
      <c r="J50" s="72">
        <f t="shared" si="1"/>
        <v>-152931.02</v>
      </c>
      <c r="K50" s="75">
        <f>G50/E50</f>
        <v>0.2305551055319363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7967.480000000003</v>
      </c>
      <c r="T50" s="153">
        <f t="shared" si="19"/>
        <v>1.2104653097882796</v>
      </c>
      <c r="U50" s="73">
        <f>F50-січень!F50</f>
        <v>23099.999999999996</v>
      </c>
      <c r="V50" s="98">
        <f>G50-січень!G50</f>
        <v>24683.49</v>
      </c>
      <c r="W50" s="74">
        <f t="shared" si="10"/>
        <v>1583.4900000000052</v>
      </c>
      <c r="X50" s="75">
        <f>V50/U50</f>
        <v>1.0685493506493509</v>
      </c>
      <c r="Y50" s="197">
        <f t="shared" si="16"/>
        <v>0.09555684273286968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8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19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7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6835.548000000001</v>
      </c>
      <c r="G53" s="103">
        <f>G54+G55+G56+G57+G58+G60+G62+G63+G64+G65+G66+G71+G72+G76+G59+G61</f>
        <v>6121.74</v>
      </c>
      <c r="H53" s="103">
        <f>H54+H55+H56+H57+H58+H60+H62+H63+H64+H65+H66+H71+H72+H76+H59+H61</f>
        <v>-713.8080000000003</v>
      </c>
      <c r="I53" s="143">
        <f aca="true" t="shared" si="20" ref="I53:I72">G53/F53</f>
        <v>0.8955741368504763</v>
      </c>
      <c r="J53" s="104">
        <f>G53-E53</f>
        <v>-41127.16</v>
      </c>
      <c r="K53" s="156">
        <f aca="true" t="shared" si="21" ref="K53:K72">G53/E53</f>
        <v>0.129563651217277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1894.0100000000002</v>
      </c>
      <c r="T53" s="143">
        <f>G53/R53</f>
        <v>1.4479969156024628</v>
      </c>
      <c r="U53" s="103">
        <f>U54+U55+U56+U57+U58+U60+U62+U63+U64+U65+U66+U71+U72+U76+U59+U61</f>
        <v>3587.788</v>
      </c>
      <c r="V53" s="103">
        <f>V54+V55+V56+V57+V58+V60+V62+V63+V64+V65+V66+V71+V72+V76+V59+V61</f>
        <v>2873.98</v>
      </c>
      <c r="W53" s="103">
        <f>W54+W55+W56+W57+W58+W60+W62+W63+W64+W65+W66+W71+W72+W76</f>
        <v>-702.2780000000001</v>
      </c>
      <c r="X53" s="143">
        <f>V53/U53</f>
        <v>0.8010451007696107</v>
      </c>
      <c r="Y53" s="197">
        <f t="shared" si="16"/>
        <v>0.7669903919125408</v>
      </c>
    </row>
    <row r="54" spans="1:25" s="6" customFormat="1" ht="46.5">
      <c r="A54" s="8"/>
      <c r="B54" s="159" t="s">
        <v>85</v>
      </c>
      <c r="C54" s="34">
        <v>21010301</v>
      </c>
      <c r="D54" s="231">
        <v>2650</v>
      </c>
      <c r="E54" s="102">
        <v>2650</v>
      </c>
      <c r="F54" s="102">
        <v>6.11</v>
      </c>
      <c r="G54" s="106">
        <v>12.39</v>
      </c>
      <c r="H54" s="102">
        <f aca="true" t="shared" si="22" ref="H54:H78">G54-F54</f>
        <v>6.28</v>
      </c>
      <c r="I54" s="213">
        <f t="shared" si="20"/>
        <v>2.027823240589198</v>
      </c>
      <c r="J54" s="115">
        <f>G54-E54</f>
        <v>-2637.61</v>
      </c>
      <c r="K54" s="155">
        <f t="shared" si="21"/>
        <v>0.0046754716981132075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3.210000000000001</v>
      </c>
      <c r="T54" s="155">
        <f>G54/R54</f>
        <v>1.3496732026143792</v>
      </c>
      <c r="U54" s="107">
        <f>F54-січень!F54</f>
        <v>5</v>
      </c>
      <c r="V54" s="110">
        <f>G54-січень!G54</f>
        <v>11.280000000000001</v>
      </c>
      <c r="W54" s="111">
        <f aca="true" t="shared" si="23" ref="W54:W78">V54-U54</f>
        <v>6.280000000000001</v>
      </c>
      <c r="X54" s="155">
        <f>V54/U54</f>
        <v>2.2560000000000002</v>
      </c>
      <c r="Y54" s="197">
        <f t="shared" si="16"/>
        <v>0.343583512565935</v>
      </c>
    </row>
    <row r="55" spans="1:25" s="6" customFormat="1" ht="30.75">
      <c r="A55" s="8"/>
      <c r="B55" s="87" t="s">
        <v>64</v>
      </c>
      <c r="C55" s="33">
        <v>21050000</v>
      </c>
      <c r="D55" s="245">
        <v>5000</v>
      </c>
      <c r="E55" s="102">
        <v>5000</v>
      </c>
      <c r="F55" s="102">
        <v>280.078</v>
      </c>
      <c r="G55" s="106">
        <v>280.08</v>
      </c>
      <c r="H55" s="102">
        <f t="shared" si="22"/>
        <v>0.0020000000000095497</v>
      </c>
      <c r="I55" s="213">
        <f t="shared" si="20"/>
        <v>1.0000071408679012</v>
      </c>
      <c r="J55" s="115">
        <f aca="true" t="shared" si="24" ref="J55:J78">G55-E55</f>
        <v>-4719.92</v>
      </c>
      <c r="K55" s="155">
        <f t="shared" si="21"/>
        <v>0.056015999999999996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7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3"/>
        <v>0.0020000000000095497</v>
      </c>
      <c r="X55" s="155">
        <f aca="true" t="shared" si="28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5">
        <v>158</v>
      </c>
      <c r="E56" s="102">
        <v>158</v>
      </c>
      <c r="F56" s="102">
        <v>14</v>
      </c>
      <c r="G56" s="106">
        <v>13.23</v>
      </c>
      <c r="H56" s="102">
        <f t="shared" si="22"/>
        <v>-0.7699999999999996</v>
      </c>
      <c r="I56" s="213">
        <f t="shared" si="20"/>
        <v>0.9450000000000001</v>
      </c>
      <c r="J56" s="115">
        <f t="shared" si="24"/>
        <v>-144.77</v>
      </c>
      <c r="K56" s="155">
        <f t="shared" si="21"/>
        <v>0.08373417721518987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57.08</v>
      </c>
      <c r="S56" s="115">
        <f t="shared" si="5"/>
        <v>-43.849999999999994</v>
      </c>
      <c r="T56" s="155">
        <f t="shared" si="27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3"/>
        <v>-0.7699999999999996</v>
      </c>
      <c r="X56" s="155">
        <f t="shared" si="28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6">
        <v>13</v>
      </c>
      <c r="E57" s="102">
        <v>13</v>
      </c>
      <c r="F57" s="102">
        <v>3</v>
      </c>
      <c r="G57" s="106">
        <v>2.02</v>
      </c>
      <c r="H57" s="102">
        <f t="shared" si="22"/>
        <v>-0.98</v>
      </c>
      <c r="I57" s="213">
        <f t="shared" si="20"/>
        <v>0.6733333333333333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7">
        <v>744</v>
      </c>
      <c r="E58" s="102">
        <v>744</v>
      </c>
      <c r="F58" s="102">
        <v>88.43</v>
      </c>
      <c r="G58" s="106">
        <v>38.92</v>
      </c>
      <c r="H58" s="102">
        <f t="shared" si="22"/>
        <v>-49.510000000000005</v>
      </c>
      <c r="I58" s="213">
        <f t="shared" si="20"/>
        <v>0.4401221304986995</v>
      </c>
      <c r="J58" s="115">
        <f t="shared" si="24"/>
        <v>-705.08</v>
      </c>
      <c r="K58" s="155">
        <f t="shared" si="21"/>
        <v>0.05231182795698925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82.08</v>
      </c>
      <c r="S58" s="115">
        <f t="shared" si="5"/>
        <v>-43.16</v>
      </c>
      <c r="T58" s="155">
        <f t="shared" si="27"/>
        <v>0.4741715399610137</v>
      </c>
      <c r="U58" s="107">
        <f>F58-січень!F58</f>
        <v>60.00000000000001</v>
      </c>
      <c r="V58" s="110">
        <f>G58-січень!G58</f>
        <v>10.490000000000002</v>
      </c>
      <c r="W58" s="111">
        <f t="shared" si="23"/>
        <v>-49.510000000000005</v>
      </c>
      <c r="X58" s="155">
        <f t="shared" si="28"/>
        <v>0.17483333333333334</v>
      </c>
      <c r="Y58" s="197">
        <f t="shared" si="16"/>
        <v>-0.5806837718876771</v>
      </c>
    </row>
    <row r="59" spans="1:25" s="6" customFormat="1" ht="46.5">
      <c r="A59" s="8"/>
      <c r="B59" s="192" t="s">
        <v>67</v>
      </c>
      <c r="C59" s="57">
        <v>21081500</v>
      </c>
      <c r="D59" s="247">
        <v>115.5</v>
      </c>
      <c r="E59" s="102">
        <v>115.5</v>
      </c>
      <c r="F59" s="102">
        <v>10</v>
      </c>
      <c r="G59" s="106">
        <v>-8.08</v>
      </c>
      <c r="H59" s="102">
        <f t="shared" si="22"/>
        <v>-18.08</v>
      </c>
      <c r="I59" s="213">
        <f t="shared" si="20"/>
        <v>-0.808</v>
      </c>
      <c r="J59" s="115">
        <f t="shared" si="24"/>
        <v>-123.58</v>
      </c>
      <c r="K59" s="155">
        <f t="shared" si="21"/>
        <v>-0.06995670995670995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</v>
      </c>
      <c r="S59" s="115">
        <f t="shared" si="5"/>
        <v>-8.08</v>
      </c>
      <c r="T59" s="155" t="e">
        <f t="shared" si="27"/>
        <v>#DIV/0!</v>
      </c>
      <c r="U59" s="107">
        <f>F59-січень!F59</f>
        <v>10</v>
      </c>
      <c r="V59" s="110">
        <f>G59-січень!G59</f>
        <v>-1.5300000000000002</v>
      </c>
      <c r="W59" s="111">
        <f t="shared" si="23"/>
        <v>-11.530000000000001</v>
      </c>
      <c r="X59" s="155">
        <f t="shared" si="28"/>
        <v>-0.15300000000000002</v>
      </c>
      <c r="Y59" s="197" t="e">
        <f t="shared" si="16"/>
        <v>#DIV/0!</v>
      </c>
    </row>
    <row r="60" spans="1:25" s="6" customFormat="1" ht="30.75">
      <c r="A60" s="8"/>
      <c r="B60" s="192" t="s">
        <v>89</v>
      </c>
      <c r="C60" s="40">
        <v>22010300</v>
      </c>
      <c r="D60" s="248">
        <v>1284</v>
      </c>
      <c r="E60" s="102">
        <v>1284</v>
      </c>
      <c r="F60" s="102">
        <v>184</v>
      </c>
      <c r="G60" s="106">
        <v>156.81</v>
      </c>
      <c r="H60" s="102">
        <f t="shared" si="22"/>
        <v>-27.189999999999998</v>
      </c>
      <c r="I60" s="213">
        <f t="shared" si="20"/>
        <v>0.8522282608695653</v>
      </c>
      <c r="J60" s="115">
        <f t="shared" si="24"/>
        <v>-1127.19</v>
      </c>
      <c r="K60" s="155">
        <f t="shared" si="21"/>
        <v>0.12212616822429907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192.39</v>
      </c>
      <c r="S60" s="115">
        <f t="shared" si="5"/>
        <v>-35.579999999999984</v>
      </c>
      <c r="T60" s="155">
        <f t="shared" si="27"/>
        <v>0.8150631529705287</v>
      </c>
      <c r="U60" s="107">
        <f>F60-січень!F60</f>
        <v>94.81</v>
      </c>
      <c r="V60" s="110">
        <f>G60-січень!G60</f>
        <v>67.62</v>
      </c>
      <c r="W60" s="111">
        <f t="shared" si="23"/>
        <v>-27.189999999999998</v>
      </c>
      <c r="X60" s="155">
        <f t="shared" si="28"/>
        <v>0.713215905495201</v>
      </c>
      <c r="Y60" s="197">
        <f t="shared" si="16"/>
        <v>-0.2503732278648928</v>
      </c>
    </row>
    <row r="61" spans="1:25" s="6" customFormat="1" ht="18" hidden="1">
      <c r="A61" s="8"/>
      <c r="B61" s="88" t="s">
        <v>106</v>
      </c>
      <c r="C61" s="40">
        <v>22010200</v>
      </c>
      <c r="D61" s="234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193" t="s">
        <v>65</v>
      </c>
      <c r="C62" s="57">
        <v>22012500</v>
      </c>
      <c r="D62" s="247">
        <v>21260</v>
      </c>
      <c r="E62" s="102">
        <v>21260</v>
      </c>
      <c r="F62" s="102">
        <v>3690</v>
      </c>
      <c r="G62" s="106">
        <v>3416.75</v>
      </c>
      <c r="H62" s="102">
        <f t="shared" si="22"/>
        <v>-273.25</v>
      </c>
      <c r="I62" s="213">
        <f t="shared" si="20"/>
        <v>0.9259485094850949</v>
      </c>
      <c r="J62" s="115">
        <f t="shared" si="24"/>
        <v>-17843.25</v>
      </c>
      <c r="K62" s="155">
        <f t="shared" si="21"/>
        <v>0.1607126058325494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2143.72</v>
      </c>
      <c r="S62" s="115">
        <f t="shared" si="5"/>
        <v>1273.0300000000002</v>
      </c>
      <c r="T62" s="155">
        <f t="shared" si="27"/>
        <v>1.5938415464706213</v>
      </c>
      <c r="U62" s="107">
        <f>F62-січень!F62</f>
        <v>1800</v>
      </c>
      <c r="V62" s="110">
        <f>G62-січень!G62</f>
        <v>1522.65</v>
      </c>
      <c r="W62" s="111">
        <f t="shared" si="23"/>
        <v>-277.3499999999999</v>
      </c>
      <c r="X62" s="155">
        <f t="shared" si="28"/>
        <v>0.8459166666666668</v>
      </c>
      <c r="Y62" s="197">
        <f t="shared" si="16"/>
        <v>0.5366634263779715</v>
      </c>
    </row>
    <row r="63" spans="1:25" s="6" customFormat="1" ht="31.5">
      <c r="A63" s="8"/>
      <c r="B63" s="193" t="s">
        <v>86</v>
      </c>
      <c r="C63" s="57">
        <v>22012600</v>
      </c>
      <c r="D63" s="247">
        <v>767</v>
      </c>
      <c r="E63" s="102">
        <v>767</v>
      </c>
      <c r="F63" s="102">
        <v>121</v>
      </c>
      <c r="G63" s="106">
        <v>101.42</v>
      </c>
      <c r="H63" s="102">
        <f t="shared" si="22"/>
        <v>-19.58</v>
      </c>
      <c r="I63" s="213">
        <f t="shared" si="20"/>
        <v>0.8381818181818183</v>
      </c>
      <c r="J63" s="115">
        <f t="shared" si="24"/>
        <v>-665.58</v>
      </c>
      <c r="K63" s="155">
        <f t="shared" si="21"/>
        <v>0.13222946544980443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90.44</v>
      </c>
      <c r="S63" s="115">
        <f t="shared" si="5"/>
        <v>10.980000000000004</v>
      </c>
      <c r="T63" s="155">
        <f t="shared" si="27"/>
        <v>1.12140645731977</v>
      </c>
      <c r="U63" s="107">
        <f>F63-січень!F63</f>
        <v>64</v>
      </c>
      <c r="V63" s="110">
        <f>G63-січень!G63</f>
        <v>42.050000000000004</v>
      </c>
      <c r="W63" s="111">
        <f t="shared" si="23"/>
        <v>-21.949999999999996</v>
      </c>
      <c r="X63" s="155">
        <f t="shared" si="28"/>
        <v>0.6570312500000001</v>
      </c>
      <c r="Y63" s="197">
        <f t="shared" si="16"/>
        <v>0.04118562469062215</v>
      </c>
    </row>
    <row r="64" spans="1:25" s="6" customFormat="1" ht="31.5">
      <c r="A64" s="8"/>
      <c r="B64" s="26" t="s">
        <v>90</v>
      </c>
      <c r="C64" s="57">
        <v>22012900</v>
      </c>
      <c r="D64" s="247">
        <v>44</v>
      </c>
      <c r="E64" s="102">
        <v>44</v>
      </c>
      <c r="F64" s="102">
        <v>4</v>
      </c>
      <c r="G64" s="106">
        <v>6.7</v>
      </c>
      <c r="H64" s="102">
        <f t="shared" si="22"/>
        <v>2.7</v>
      </c>
      <c r="I64" s="213">
        <f t="shared" si="20"/>
        <v>1.675</v>
      </c>
      <c r="J64" s="115">
        <f t="shared" si="24"/>
        <v>-37.3</v>
      </c>
      <c r="K64" s="155">
        <f t="shared" si="21"/>
        <v>0.15227272727272728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0</v>
      </c>
      <c r="S64" s="115">
        <f t="shared" si="5"/>
        <v>6.7</v>
      </c>
      <c r="T64" s="155" t="e">
        <f t="shared" si="27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3"/>
        <v>2.6400000000000006</v>
      </c>
      <c r="X64" s="155">
        <f t="shared" si="28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8">
        <v>6000</v>
      </c>
      <c r="E65" s="102">
        <v>6000</v>
      </c>
      <c r="F65" s="102">
        <v>1064.14</v>
      </c>
      <c r="G65" s="106">
        <v>1114.23</v>
      </c>
      <c r="H65" s="102">
        <f t="shared" si="22"/>
        <v>50.08999999999992</v>
      </c>
      <c r="I65" s="213">
        <f t="shared" si="20"/>
        <v>1.0470708741331027</v>
      </c>
      <c r="J65" s="115">
        <f t="shared" si="24"/>
        <v>-4885.77</v>
      </c>
      <c r="K65" s="155">
        <f t="shared" si="21"/>
        <v>0.185705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1163.35</v>
      </c>
      <c r="S65" s="115">
        <f t="shared" si="5"/>
        <v>-49.11999999999989</v>
      </c>
      <c r="T65" s="155">
        <f t="shared" si="27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3"/>
        <v>50.08999999999992</v>
      </c>
      <c r="X65" s="155">
        <f t="shared" si="28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1">
        <f>D67+D68+D70</f>
        <v>866</v>
      </c>
      <c r="E66" s="102">
        <f>E67+E68+E70</f>
        <v>866</v>
      </c>
      <c r="F66" s="102">
        <v>120.64</v>
      </c>
      <c r="G66" s="106">
        <v>94.34</v>
      </c>
      <c r="H66" s="102">
        <f t="shared" si="22"/>
        <v>-26.299999999999997</v>
      </c>
      <c r="I66" s="213">
        <f t="shared" si="20"/>
        <v>0.7819960212201592</v>
      </c>
      <c r="J66" s="115">
        <f t="shared" si="24"/>
        <v>-771.66</v>
      </c>
      <c r="K66" s="155">
        <f t="shared" si="21"/>
        <v>0.10893764434180139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89.05</v>
      </c>
      <c r="S66" s="115">
        <f t="shared" si="5"/>
        <v>5.290000000000006</v>
      </c>
      <c r="T66" s="155">
        <f t="shared" si="27"/>
        <v>1.0594048287478945</v>
      </c>
      <c r="U66" s="107">
        <f>F66-січень!F66</f>
        <v>74.4</v>
      </c>
      <c r="V66" s="110">
        <f>G66-січень!G66</f>
        <v>48.1</v>
      </c>
      <c r="W66" s="111">
        <f t="shared" si="23"/>
        <v>-26.300000000000004</v>
      </c>
      <c r="X66" s="155">
        <f t="shared" si="28"/>
        <v>0.646505376344086</v>
      </c>
      <c r="Y66" s="197">
        <f t="shared" si="16"/>
        <v>0.09312422800254183</v>
      </c>
    </row>
    <row r="67" spans="1:25" s="6" customFormat="1" ht="15" hidden="1">
      <c r="A67" s="8"/>
      <c r="B67" s="195" t="s">
        <v>84</v>
      </c>
      <c r="C67" s="138">
        <v>22090100</v>
      </c>
      <c r="D67" s="232">
        <v>728.2</v>
      </c>
      <c r="E67" s="71">
        <v>728.2</v>
      </c>
      <c r="F67" s="71">
        <v>97.42</v>
      </c>
      <c r="G67" s="94">
        <v>73.81</v>
      </c>
      <c r="H67" s="71">
        <f t="shared" si="22"/>
        <v>-23.61</v>
      </c>
      <c r="I67" s="209">
        <f t="shared" si="20"/>
        <v>0.7576473003490043</v>
      </c>
      <c r="J67" s="72">
        <f t="shared" si="24"/>
        <v>-654.3900000000001</v>
      </c>
      <c r="K67" s="75">
        <f t="shared" si="21"/>
        <v>0.10135951661631419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73.71</v>
      </c>
      <c r="S67" s="203">
        <f t="shared" si="5"/>
        <v>0.10000000000000853</v>
      </c>
      <c r="T67" s="204">
        <f t="shared" si="27"/>
        <v>1.0013566680233348</v>
      </c>
      <c r="U67" s="73">
        <f>F67-січень!F67</f>
        <v>63</v>
      </c>
      <c r="V67" s="98">
        <f>G67-січень!G67</f>
        <v>39.39</v>
      </c>
      <c r="W67" s="74">
        <f t="shared" si="23"/>
        <v>-23.61</v>
      </c>
      <c r="X67" s="75">
        <f t="shared" si="28"/>
        <v>0.6252380952380953</v>
      </c>
      <c r="Y67" s="197">
        <f t="shared" si="16"/>
        <v>0.043979791264900814</v>
      </c>
    </row>
    <row r="68" spans="1:25" s="6" customFormat="1" ht="15" hidden="1">
      <c r="A68" s="8"/>
      <c r="B68" s="195" t="s">
        <v>81</v>
      </c>
      <c r="C68" s="138">
        <v>22090200</v>
      </c>
      <c r="D68" s="232">
        <v>1</v>
      </c>
      <c r="E68" s="71">
        <v>1</v>
      </c>
      <c r="F68" s="71">
        <v>0</v>
      </c>
      <c r="G68" s="94">
        <v>0.04</v>
      </c>
      <c r="H68" s="71">
        <f t="shared" si="22"/>
        <v>0.04</v>
      </c>
      <c r="I68" s="209" t="e">
        <f t="shared" si="20"/>
        <v>#DIV/0!</v>
      </c>
      <c r="J68" s="72">
        <f t="shared" si="24"/>
        <v>-0.96</v>
      </c>
      <c r="K68" s="75">
        <f t="shared" si="21"/>
        <v>0.04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-0.060000000000000005</v>
      </c>
      <c r="T68" s="204">
        <f t="shared" si="27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3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0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F69-січень!F69</f>
        <v>0</v>
      </c>
      <c r="V69" s="98">
        <f>G69-січень!G69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144</v>
      </c>
      <c r="C70" s="138">
        <v>22090400</v>
      </c>
      <c r="D70" s="232">
        <v>136.8</v>
      </c>
      <c r="E70" s="71">
        <v>136.8</v>
      </c>
      <c r="F70" s="71">
        <v>23.22</v>
      </c>
      <c r="G70" s="94">
        <v>20.49</v>
      </c>
      <c r="H70" s="71">
        <f t="shared" si="22"/>
        <v>-2.7300000000000004</v>
      </c>
      <c r="I70" s="209">
        <f t="shared" si="20"/>
        <v>0.8824289405684754</v>
      </c>
      <c r="J70" s="72">
        <f t="shared" si="24"/>
        <v>-116.31000000000002</v>
      </c>
      <c r="K70" s="75">
        <f t="shared" si="21"/>
        <v>0.14978070175438593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15.24</v>
      </c>
      <c r="S70" s="203">
        <f t="shared" si="5"/>
        <v>5.249999999999998</v>
      </c>
      <c r="T70" s="204">
        <f t="shared" si="27"/>
        <v>1.3444881889763778</v>
      </c>
      <c r="U70" s="73">
        <f>F70-січень!F70</f>
        <v>11.399999999999999</v>
      </c>
      <c r="V70" s="98">
        <f>G70-січень!G70</f>
        <v>8.669999999999998</v>
      </c>
      <c r="W70" s="74">
        <f t="shared" si="23"/>
        <v>-2.7300000000000004</v>
      </c>
      <c r="X70" s="75">
        <f t="shared" si="28"/>
        <v>0.7605263157894736</v>
      </c>
      <c r="Y70" s="197">
        <f t="shared" si="16"/>
        <v>0.33429767058913784</v>
      </c>
    </row>
    <row r="71" spans="1:25" s="6" customFormat="1" ht="46.5">
      <c r="A71" s="8"/>
      <c r="B71" s="88" t="s">
        <v>17</v>
      </c>
      <c r="C71" s="11" t="s">
        <v>18</v>
      </c>
      <c r="D71" s="253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1.67</v>
      </c>
      <c r="S71" s="115">
        <f t="shared" si="5"/>
        <v>-1.67</v>
      </c>
      <c r="T71" s="155">
        <f t="shared" si="27"/>
        <v>0</v>
      </c>
      <c r="U71" s="107">
        <f>F71-січень!F71</f>
        <v>1.5</v>
      </c>
      <c r="V71" s="110">
        <f>G71-січень!G71</f>
        <v>0</v>
      </c>
      <c r="W71" s="111">
        <f t="shared" si="23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3">
        <v>8170</v>
      </c>
      <c r="E72" s="102">
        <v>8170</v>
      </c>
      <c r="F72" s="102">
        <v>1248.65</v>
      </c>
      <c r="G72" s="106">
        <v>892.93</v>
      </c>
      <c r="H72" s="102">
        <f t="shared" si="22"/>
        <v>-355.72000000000014</v>
      </c>
      <c r="I72" s="213">
        <f t="shared" si="20"/>
        <v>0.7151163256316821</v>
      </c>
      <c r="J72" s="115">
        <f t="shared" si="24"/>
        <v>-7277.07</v>
      </c>
      <c r="K72" s="155">
        <f t="shared" si="21"/>
        <v>0.10929375764993879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2711.43</v>
      </c>
      <c r="S72" s="115">
        <f t="shared" si="5"/>
        <v>-1818.5</v>
      </c>
      <c r="T72" s="155">
        <f t="shared" si="27"/>
        <v>0.3293206905581188</v>
      </c>
      <c r="U72" s="107">
        <f>F72-січень!F72</f>
        <v>680.0000000000001</v>
      </c>
      <c r="V72" s="110">
        <f>G72-січень!G72</f>
        <v>324.28</v>
      </c>
      <c r="W72" s="111">
        <f t="shared" si="23"/>
        <v>-355.72000000000014</v>
      </c>
      <c r="X72" s="155">
        <f t="shared" si="28"/>
        <v>0.47688235294117637</v>
      </c>
      <c r="Y72" s="197">
        <f t="shared" si="16"/>
        <v>-0.6809526891711231</v>
      </c>
    </row>
    <row r="73" spans="1:25" s="6" customFormat="1" ht="18" hidden="1">
      <c r="A73" s="8"/>
      <c r="B73" s="12" t="s">
        <v>22</v>
      </c>
      <c r="C73" s="49" t="s">
        <v>23</v>
      </c>
      <c r="D73" s="235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F73-січень!F73</f>
        <v>0</v>
      </c>
      <c r="V73" s="110">
        <f>G73-січень!G73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5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F74-січень!F74</f>
        <v>0</v>
      </c>
      <c r="V74" s="110">
        <f>G74-січень!G74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6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F75-січень!F75</f>
        <v>0</v>
      </c>
      <c r="V75" s="110">
        <f>G75-січень!G75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1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F76-січень!F76</f>
        <v>0</v>
      </c>
      <c r="V76" s="110">
        <f>G76-січень!G76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1">
        <v>35</v>
      </c>
      <c r="E77" s="102">
        <v>35</v>
      </c>
      <c r="F77" s="102">
        <v>6.67</v>
      </c>
      <c r="G77" s="106">
        <v>4.74</v>
      </c>
      <c r="H77" s="102">
        <f t="shared" si="22"/>
        <v>-1.9299999999999997</v>
      </c>
      <c r="I77" s="213">
        <f>G77/F77</f>
        <v>0.7106446776611695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7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3"/>
        <v>-1.9299999999999997</v>
      </c>
      <c r="X77" s="155">
        <f t="shared" si="28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7"/>
      <c r="E78" s="102">
        <v>0</v>
      </c>
      <c r="F78" s="102">
        <f>E78</f>
        <v>0</v>
      </c>
      <c r="G78" s="106">
        <v>0.11</v>
      </c>
      <c r="H78" s="102">
        <f t="shared" si="22"/>
        <v>0.11</v>
      </c>
      <c r="I78" s="213" t="e">
        <f>G78/F78</f>
        <v>#DIV/0!</v>
      </c>
      <c r="J78" s="115">
        <f t="shared" si="24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7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3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236403.65700000004</v>
      </c>
      <c r="G79" s="103">
        <f>G8+G53+G77+G78</f>
        <v>208019.49</v>
      </c>
      <c r="H79" s="103">
        <f>G79-F79</f>
        <v>-28384.167000000045</v>
      </c>
      <c r="I79" s="210">
        <f>G79/F79</f>
        <v>0.8799334690495078</v>
      </c>
      <c r="J79" s="104">
        <f>G79-E79</f>
        <v>-1419898.21</v>
      </c>
      <c r="K79" s="156">
        <f>G79/E79</f>
        <v>0.12778255927802737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4493.119999999995</v>
      </c>
      <c r="T79" s="156">
        <f>G79/R79</f>
        <v>1.0220763530543977</v>
      </c>
      <c r="U79" s="103">
        <f>U8+U53+U77+U78</f>
        <v>121125.10800000001</v>
      </c>
      <c r="V79" s="103">
        <f>V8+V53+V77+V78</f>
        <v>92740.95</v>
      </c>
      <c r="W79" s="135">
        <f>V79-U79</f>
        <v>-28384.15800000001</v>
      </c>
      <c r="X79" s="156">
        <f>V79/U79</f>
        <v>0.7656624751987836</v>
      </c>
      <c r="Y79" s="197">
        <f t="shared" si="16"/>
        <v>-0.14155611246306332</v>
      </c>
    </row>
    <row r="80" spans="1:25" s="39" customFormat="1" ht="17.25" hidden="1">
      <c r="A80" s="36"/>
      <c r="B80" s="43"/>
      <c r="C80" s="51"/>
      <c r="D80" s="237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7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7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8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39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0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39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11.81</v>
      </c>
      <c r="S87" s="131">
        <f t="shared" si="29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4">
        <v>5000</v>
      </c>
      <c r="E88" s="125">
        <v>5000</v>
      </c>
      <c r="F88" s="125">
        <v>806.429</v>
      </c>
      <c r="G88" s="126">
        <v>806.43</v>
      </c>
      <c r="H88" s="112">
        <f t="shared" si="31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32"/>
        <v>4061.86</v>
      </c>
      <c r="Q88" s="147">
        <f t="shared" si="33"/>
        <v>5.329694928262306</v>
      </c>
      <c r="R88" s="117">
        <v>0.04</v>
      </c>
      <c r="S88" s="117">
        <f t="shared" si="29"/>
        <v>806.39</v>
      </c>
      <c r="T88" s="147">
        <f t="shared" si="30"/>
        <v>20160.75</v>
      </c>
      <c r="U88" s="112">
        <f>F88-січень!F88</f>
        <v>0</v>
      </c>
      <c r="V88" s="118">
        <f>G88-січень!G88</f>
        <v>0</v>
      </c>
      <c r="W88" s="117">
        <f t="shared" si="34"/>
        <v>0</v>
      </c>
      <c r="X88" s="147" t="e">
        <f>V88/U88</f>
        <v>#DIV/0!</v>
      </c>
      <c r="Y88" s="197">
        <f t="shared" si="16"/>
        <v>20155.420305071737</v>
      </c>
    </row>
    <row r="89" spans="2:25" ht="18">
      <c r="B89" s="20" t="s">
        <v>29</v>
      </c>
      <c r="C89" s="58">
        <v>33010000</v>
      </c>
      <c r="D89" s="254">
        <v>16449</v>
      </c>
      <c r="E89" s="125">
        <v>16449</v>
      </c>
      <c r="F89" s="125">
        <v>1015</v>
      </c>
      <c r="G89" s="126">
        <v>169.55</v>
      </c>
      <c r="H89" s="112">
        <f t="shared" si="31"/>
        <v>-845.45</v>
      </c>
      <c r="I89" s="213">
        <f>G89/F89</f>
        <v>0.16704433497536947</v>
      </c>
      <c r="J89" s="117">
        <f aca="true" t="shared" si="35" ref="J89:J98">G89-E89</f>
        <v>-16279.45</v>
      </c>
      <c r="K89" s="147">
        <f>G89/E89</f>
        <v>0.010307617484345553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1.9</v>
      </c>
      <c r="S89" s="117">
        <f t="shared" si="29"/>
        <v>167.65</v>
      </c>
      <c r="T89" s="147">
        <f t="shared" si="30"/>
        <v>89.23684210526316</v>
      </c>
      <c r="U89" s="112">
        <f>F89-січень!F89</f>
        <v>1000</v>
      </c>
      <c r="V89" s="118">
        <f>G89-січень!G89</f>
        <v>154.55</v>
      </c>
      <c r="W89" s="117">
        <f t="shared" si="34"/>
        <v>-845.45</v>
      </c>
      <c r="X89" s="147">
        <f>V89/U89</f>
        <v>0.15455000000000002</v>
      </c>
      <c r="Y89" s="197">
        <f t="shared" si="16"/>
        <v>87.21698614386993</v>
      </c>
    </row>
    <row r="90" spans="2:25" ht="31.5">
      <c r="B90" s="20" t="s">
        <v>48</v>
      </c>
      <c r="C90" s="58">
        <v>24170000</v>
      </c>
      <c r="D90" s="254">
        <v>22000</v>
      </c>
      <c r="E90" s="125">
        <v>22000</v>
      </c>
      <c r="F90" s="125">
        <v>3000</v>
      </c>
      <c r="G90" s="126">
        <v>173.12</v>
      </c>
      <c r="H90" s="112">
        <f t="shared" si="31"/>
        <v>-2826.88</v>
      </c>
      <c r="I90" s="213">
        <f>G90/F90</f>
        <v>0.05770666666666667</v>
      </c>
      <c r="J90" s="117">
        <f t="shared" si="35"/>
        <v>-21826.88</v>
      </c>
      <c r="K90" s="147">
        <f>G90/E90</f>
        <v>0.007869090909090909</v>
      </c>
      <c r="L90" s="117"/>
      <c r="M90" s="117"/>
      <c r="N90" s="117"/>
      <c r="O90" s="117">
        <v>17305.88</v>
      </c>
      <c r="P90" s="117">
        <f t="shared" si="32"/>
        <v>4694.119999999999</v>
      </c>
      <c r="Q90" s="147">
        <f t="shared" si="33"/>
        <v>1.2712442245063527</v>
      </c>
      <c r="R90" s="117">
        <v>90.12</v>
      </c>
      <c r="S90" s="117">
        <f t="shared" si="29"/>
        <v>83</v>
      </c>
      <c r="T90" s="147">
        <f t="shared" si="30"/>
        <v>1.920994229915668</v>
      </c>
      <c r="U90" s="112">
        <f>F90-січень!F90</f>
        <v>2843</v>
      </c>
      <c r="V90" s="118">
        <f>G90-січень!G90</f>
        <v>16.110000000000014</v>
      </c>
      <c r="W90" s="117">
        <f t="shared" si="34"/>
        <v>-2826.89</v>
      </c>
      <c r="X90" s="147">
        <f>V90/U90</f>
        <v>0.005666549419627159</v>
      </c>
      <c r="Y90" s="197">
        <f t="shared" si="16"/>
        <v>0.6497500054093153</v>
      </c>
    </row>
    <row r="91" spans="2:25" ht="18">
      <c r="B91" s="20" t="s">
        <v>88</v>
      </c>
      <c r="C91" s="58">
        <v>24110700</v>
      </c>
      <c r="D91" s="254">
        <v>24</v>
      </c>
      <c r="E91" s="125">
        <v>24</v>
      </c>
      <c r="F91" s="125">
        <v>4</v>
      </c>
      <c r="G91" s="126">
        <v>2</v>
      </c>
      <c r="H91" s="112">
        <f t="shared" si="31"/>
        <v>-2</v>
      </c>
      <c r="I91" s="213">
        <f>G91/F91</f>
        <v>0.5</v>
      </c>
      <c r="J91" s="117">
        <f t="shared" si="35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1</v>
      </c>
      <c r="S91" s="117">
        <f t="shared" si="29"/>
        <v>1</v>
      </c>
      <c r="T91" s="147">
        <f t="shared" si="30"/>
        <v>2</v>
      </c>
      <c r="U91" s="112">
        <f>F91-січень!F91</f>
        <v>3</v>
      </c>
      <c r="V91" s="118">
        <f>G91-січень!G91</f>
        <v>1</v>
      </c>
      <c r="W91" s="117">
        <f t="shared" si="34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1151.1</v>
      </c>
      <c r="H92" s="129">
        <f t="shared" si="31"/>
        <v>-3674.329</v>
      </c>
      <c r="I92" s="216">
        <f>G92/F92</f>
        <v>0.2385487383608794</v>
      </c>
      <c r="J92" s="131">
        <f t="shared" si="35"/>
        <v>-42321.9</v>
      </c>
      <c r="K92" s="151">
        <f>G92/E92</f>
        <v>0.026478503898971772</v>
      </c>
      <c r="L92" s="131"/>
      <c r="M92" s="131"/>
      <c r="N92" s="131"/>
      <c r="O92" s="131">
        <v>26407.66</v>
      </c>
      <c r="P92" s="131">
        <f t="shared" si="32"/>
        <v>17065.34</v>
      </c>
      <c r="Q92" s="151">
        <f t="shared" si="33"/>
        <v>1.6462268902280626</v>
      </c>
      <c r="R92" s="131">
        <v>93.06</v>
      </c>
      <c r="S92" s="117">
        <f t="shared" si="29"/>
        <v>1058.04</v>
      </c>
      <c r="T92" s="147">
        <f t="shared" si="30"/>
        <v>12.36943907156673</v>
      </c>
      <c r="U92" s="129">
        <f>F92-січень!F92</f>
        <v>3846</v>
      </c>
      <c r="V92" s="174">
        <f>G92-січень!G92</f>
        <v>171.65999999999997</v>
      </c>
      <c r="W92" s="131">
        <f t="shared" si="34"/>
        <v>-3674.34</v>
      </c>
      <c r="X92" s="151">
        <f>V92/U92</f>
        <v>0.04463338533541341</v>
      </c>
      <c r="Y92" s="197">
        <f t="shared" si="16"/>
        <v>10.723212181338667</v>
      </c>
      <c r="AB92" s="4" t="s">
        <v>143</v>
      </c>
    </row>
    <row r="93" spans="2:25" ht="46.5">
      <c r="B93" s="12" t="s">
        <v>35</v>
      </c>
      <c r="C93" s="60">
        <v>24062100</v>
      </c>
      <c r="D93" s="255">
        <v>43</v>
      </c>
      <c r="E93" s="125">
        <v>43</v>
      </c>
      <c r="F93" s="125">
        <v>3</v>
      </c>
      <c r="G93" s="126">
        <v>0.02</v>
      </c>
      <c r="H93" s="112">
        <f t="shared" si="31"/>
        <v>-2.98</v>
      </c>
      <c r="I93" s="213"/>
      <c r="J93" s="117">
        <f t="shared" si="35"/>
        <v>-42.98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0</v>
      </c>
      <c r="S93" s="117">
        <f t="shared" si="29"/>
        <v>0.02</v>
      </c>
      <c r="T93" s="147" t="e">
        <f t="shared" si="30"/>
        <v>#DIV/0!</v>
      </c>
      <c r="U93" s="112">
        <f>F93-січень!F93</f>
        <v>3</v>
      </c>
      <c r="V93" s="118">
        <f>G93-січень!G93</f>
        <v>0.01</v>
      </c>
      <c r="W93" s="117">
        <f t="shared" si="34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4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F94-січень!F94</f>
        <v>0</v>
      </c>
      <c r="V94" s="118">
        <f>G94-січень!G94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4">
        <v>9050</v>
      </c>
      <c r="E95" s="125">
        <v>9050</v>
      </c>
      <c r="F95" s="125">
        <v>2818.75</v>
      </c>
      <c r="G95" s="126">
        <v>2376.73</v>
      </c>
      <c r="H95" s="112">
        <f t="shared" si="31"/>
        <v>-442.02</v>
      </c>
      <c r="I95" s="213">
        <f>G95/F95</f>
        <v>0.8431858093126385</v>
      </c>
      <c r="J95" s="117">
        <f t="shared" si="35"/>
        <v>-6673.27</v>
      </c>
      <c r="K95" s="147">
        <f>G95/E95</f>
        <v>0.2626220994475138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11.48</v>
      </c>
      <c r="S95" s="117">
        <f t="shared" si="29"/>
        <v>2365.25</v>
      </c>
      <c r="T95" s="147">
        <f t="shared" si="30"/>
        <v>207.0322299651568</v>
      </c>
      <c r="U95" s="112">
        <f>F95-січень!F95</f>
        <v>2356</v>
      </c>
      <c r="V95" s="118">
        <f>G95-січень!G95</f>
        <v>1913.49</v>
      </c>
      <c r="W95" s="117">
        <f t="shared" si="34"/>
        <v>-442.51</v>
      </c>
      <c r="X95" s="147">
        <f>V95/U95</f>
        <v>0.8121774193548387</v>
      </c>
      <c r="Y95" s="197">
        <f t="shared" si="16"/>
        <v>205.90575901814947</v>
      </c>
    </row>
    <row r="96" spans="2:25" ht="31.5" hidden="1">
      <c r="B96" s="20" t="s">
        <v>45</v>
      </c>
      <c r="C96" s="58">
        <v>19050000</v>
      </c>
      <c r="D96" s="240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G96-січень!G96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2376.75</v>
      </c>
      <c r="H97" s="129">
        <f t="shared" si="31"/>
        <v>-445</v>
      </c>
      <c r="I97" s="216">
        <f>G97/F97</f>
        <v>0.8422964472401878</v>
      </c>
      <c r="J97" s="131">
        <f t="shared" si="35"/>
        <v>-6716.25</v>
      </c>
      <c r="K97" s="151">
        <f>G97/E97</f>
        <v>0.261382382052128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11.82</v>
      </c>
      <c r="S97" s="117">
        <f t="shared" si="29"/>
        <v>2364.93</v>
      </c>
      <c r="T97" s="147">
        <f t="shared" si="30"/>
        <v>201.07868020304568</v>
      </c>
      <c r="U97" s="129">
        <f>F97-січень!F97</f>
        <v>2359</v>
      </c>
      <c r="V97" s="174">
        <f>G97-січень!G97</f>
        <v>1913.5</v>
      </c>
      <c r="W97" s="131">
        <f t="shared" si="34"/>
        <v>-445.5</v>
      </c>
      <c r="X97" s="151">
        <f>V97/U97</f>
        <v>0.811148791860958</v>
      </c>
      <c r="Y97" s="197">
        <f t="shared" si="16"/>
        <v>199.95375582275616</v>
      </c>
    </row>
    <row r="98" spans="2:25" ht="30.75">
      <c r="B98" s="12" t="s">
        <v>36</v>
      </c>
      <c r="C98" s="34">
        <v>24110900</v>
      </c>
      <c r="D98" s="227">
        <v>19.413</v>
      </c>
      <c r="E98" s="125">
        <v>19.413</v>
      </c>
      <c r="F98" s="125">
        <v>3.46</v>
      </c>
      <c r="G98" s="126">
        <v>1.94</v>
      </c>
      <c r="H98" s="112">
        <f t="shared" si="31"/>
        <v>-1.52</v>
      </c>
      <c r="I98" s="213">
        <f>G98/F98</f>
        <v>0.5606936416184971</v>
      </c>
      <c r="J98" s="117">
        <f t="shared" si="35"/>
        <v>-17.473</v>
      </c>
      <c r="K98" s="147">
        <f>G98/E98</f>
        <v>0.0999330345644671</v>
      </c>
      <c r="L98" s="117"/>
      <c r="M98" s="117"/>
      <c r="N98" s="117"/>
      <c r="O98" s="117">
        <v>37.96</v>
      </c>
      <c r="P98" s="117">
        <f t="shared" si="32"/>
        <v>-18.547</v>
      </c>
      <c r="Q98" s="147">
        <f t="shared" si="33"/>
        <v>0.5114067439409905</v>
      </c>
      <c r="R98" s="131">
        <v>0.34</v>
      </c>
      <c r="S98" s="117">
        <f t="shared" si="29"/>
        <v>1.5999999999999999</v>
      </c>
      <c r="T98" s="147">
        <f t="shared" si="30"/>
        <v>5.705882352941176</v>
      </c>
      <c r="U98" s="112">
        <f>F98-січень!F98</f>
        <v>1.7644199999999999</v>
      </c>
      <c r="V98" s="118">
        <f>G98-січень!G98</f>
        <v>0.24</v>
      </c>
      <c r="W98" s="117">
        <f t="shared" si="34"/>
        <v>-1.5244199999999999</v>
      </c>
      <c r="X98" s="147">
        <f>V98/U98</f>
        <v>0.1360220355697623</v>
      </c>
      <c r="Y98" s="197">
        <f t="shared" si="16"/>
        <v>5.194475609000185</v>
      </c>
    </row>
    <row r="99" spans="2:25" ht="18" hidden="1">
      <c r="B99" s="83"/>
      <c r="C99" s="34">
        <v>21110000</v>
      </c>
      <c r="D99" s="227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3529.7999999999997</v>
      </c>
      <c r="H100" s="184">
        <f>G100-F100</f>
        <v>-4120.839</v>
      </c>
      <c r="I100" s="217">
        <f>G100/F100</f>
        <v>0.46137322647167117</v>
      </c>
      <c r="J100" s="177">
        <f>G100-E100</f>
        <v>-49055.613</v>
      </c>
      <c r="K100" s="178">
        <f>G100/E100</f>
        <v>0.06712507896438885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3412.7699999999995</v>
      </c>
      <c r="T100" s="178">
        <f t="shared" si="30"/>
        <v>30.161497052037937</v>
      </c>
      <c r="U100" s="183">
        <f>U86+U87+U92+U97+U98</f>
        <v>6206.76442</v>
      </c>
      <c r="V100" s="183">
        <f>V86+V87+V92+V97+V98</f>
        <v>2085.3999999999996</v>
      </c>
      <c r="W100" s="177">
        <f>V100-U100</f>
        <v>-4121.364420000001</v>
      </c>
      <c r="X100" s="178">
        <f>V100/U100</f>
        <v>0.33598826359193434</v>
      </c>
      <c r="Y100" s="197">
        <f>T100-Q100</f>
        <v>28.640006312414357</v>
      </c>
    </row>
    <row r="101" spans="2:25" ht="17.25">
      <c r="B101" s="185" t="s">
        <v>103</v>
      </c>
      <c r="C101" s="182"/>
      <c r="D101" s="249">
        <f>D79+D100</f>
        <v>1680503.113</v>
      </c>
      <c r="E101" s="183">
        <f>E79+E100</f>
        <v>1680503.113</v>
      </c>
      <c r="F101" s="183">
        <f>F79+F100</f>
        <v>244054.29600000003</v>
      </c>
      <c r="G101" s="183">
        <f>G79+G100</f>
        <v>211549.28999999998</v>
      </c>
      <c r="H101" s="184">
        <f>G101-F101</f>
        <v>-32505.006000000052</v>
      </c>
      <c r="I101" s="217">
        <f>G101/F101</f>
        <v>0.8668123998112287</v>
      </c>
      <c r="J101" s="177">
        <f>G101-E101</f>
        <v>-1468953.8229999999</v>
      </c>
      <c r="K101" s="178">
        <f>G101/E101</f>
        <v>0.12588449754332587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7905.889999999995</v>
      </c>
      <c r="T101" s="178">
        <f t="shared" si="30"/>
        <v>1.0388222255177433</v>
      </c>
      <c r="U101" s="184">
        <f>U79+U100</f>
        <v>127331.87242000001</v>
      </c>
      <c r="V101" s="184">
        <f>V79+V100</f>
        <v>94826.34999999999</v>
      </c>
      <c r="W101" s="177">
        <f>V101-U101</f>
        <v>-32505.522420000023</v>
      </c>
      <c r="X101" s="178">
        <f>V101/U101</f>
        <v>0.7447180992298486</v>
      </c>
      <c r="Y101" s="197">
        <f>T101-Q101</f>
        <v>-0.133437873745891</v>
      </c>
    </row>
  </sheetData>
  <sheetProtection/>
  <mergeCells count="22"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V3:X3"/>
    <mergeCell ref="F4:F5"/>
  </mergeCells>
  <printOptions/>
  <pageMargins left="0.31496062992125984" right="0" top="0" bottom="0" header="0" footer="0"/>
  <pageSetup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1"/>
  <sheetViews>
    <sheetView zoomScale="69" zoomScaleNormal="69" zoomScalePageLayoutView="0" workbookViewId="0" topLeftCell="B1">
      <pane xSplit="2" ySplit="8" topLeftCell="D9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03" sqref="B10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264" t="s">
        <v>128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186"/>
    </row>
    <row r="2" spans="2:25" s="1" customFormat="1" ht="15.75" customHeight="1">
      <c r="B2" s="265"/>
      <c r="C2" s="265"/>
      <c r="D2" s="265"/>
      <c r="E2" s="265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66"/>
      <c r="B3" s="268"/>
      <c r="C3" s="269" t="s">
        <v>0</v>
      </c>
      <c r="D3" s="287" t="s">
        <v>131</v>
      </c>
      <c r="E3" s="270" t="s">
        <v>131</v>
      </c>
      <c r="F3" s="25"/>
      <c r="G3" s="271" t="s">
        <v>26</v>
      </c>
      <c r="H3" s="272"/>
      <c r="I3" s="272"/>
      <c r="J3" s="272"/>
      <c r="K3" s="273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274" t="s">
        <v>141</v>
      </c>
      <c r="V3" s="257" t="s">
        <v>124</v>
      </c>
      <c r="W3" s="257"/>
      <c r="X3" s="257"/>
      <c r="Y3" s="194"/>
    </row>
    <row r="4" spans="1:24" ht="22.5" customHeight="1">
      <c r="A4" s="266"/>
      <c r="B4" s="268"/>
      <c r="C4" s="269"/>
      <c r="D4" s="288"/>
      <c r="E4" s="270"/>
      <c r="F4" s="258" t="s">
        <v>139</v>
      </c>
      <c r="G4" s="285" t="s">
        <v>31</v>
      </c>
      <c r="H4" s="275" t="s">
        <v>122</v>
      </c>
      <c r="I4" s="260" t="s">
        <v>123</v>
      </c>
      <c r="J4" s="275" t="s">
        <v>132</v>
      </c>
      <c r="K4" s="260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60"/>
      <c r="V4" s="262" t="s">
        <v>138</v>
      </c>
      <c r="W4" s="275" t="s">
        <v>44</v>
      </c>
      <c r="X4" s="277" t="s">
        <v>43</v>
      </c>
    </row>
    <row r="5" spans="1:24" ht="67.5" customHeight="1">
      <c r="A5" s="267"/>
      <c r="B5" s="268"/>
      <c r="C5" s="269"/>
      <c r="D5" s="289"/>
      <c r="E5" s="270"/>
      <c r="F5" s="259"/>
      <c r="G5" s="286"/>
      <c r="H5" s="276"/>
      <c r="I5" s="261"/>
      <c r="J5" s="276"/>
      <c r="K5" s="261"/>
      <c r="L5" s="278" t="s">
        <v>109</v>
      </c>
      <c r="M5" s="279"/>
      <c r="N5" s="280"/>
      <c r="O5" s="290" t="s">
        <v>125</v>
      </c>
      <c r="P5" s="291"/>
      <c r="Q5" s="292"/>
      <c r="R5" s="284" t="s">
        <v>127</v>
      </c>
      <c r="S5" s="284"/>
      <c r="T5" s="284"/>
      <c r="U5" s="261"/>
      <c r="V5" s="263"/>
      <c r="W5" s="276"/>
      <c r="X5" s="2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22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7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200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8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8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8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8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8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8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8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8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8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8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7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7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29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7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8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7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8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8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7">
        <f>T23-Q23</f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7">
        <f aca="true" t="shared" si="20" ref="Y24:Y99">T24-Q24</f>
        <v>0.05241810147991144</v>
      </c>
      <c r="AB24" s="226"/>
    </row>
    <row r="25" spans="1:26" s="6" customFormat="1" ht="18">
      <c r="A25" s="8"/>
      <c r="B25" s="41" t="s">
        <v>61</v>
      </c>
      <c r="C25" s="84"/>
      <c r="D25" s="250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7">
        <f t="shared" si="20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1" ref="X26:X41">V26/U26</f>
        <v>1</v>
      </c>
      <c r="Y26" s="197">
        <f t="shared" si="20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1"/>
        <v>1.0002006290836378</v>
      </c>
      <c r="Y27" s="197">
        <f t="shared" si="20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1">
        <v>316</v>
      </c>
      <c r="E28" s="241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1"/>
        <v>1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1">
        <v>1206</v>
      </c>
      <c r="E29" s="241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1"/>
        <v>1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1">
        <v>2355</v>
      </c>
      <c r="E30" s="241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1"/>
        <v>1.0032132528830018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1">
        <v>24907</v>
      </c>
      <c r="E31" s="241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1"/>
        <v>1</v>
      </c>
      <c r="Y31" s="197"/>
    </row>
    <row r="32" spans="1:25" s="6" customFormat="1" ht="18">
      <c r="A32" s="8"/>
      <c r="B32" s="41" t="s">
        <v>62</v>
      </c>
      <c r="C32" s="84"/>
      <c r="D32" s="230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1"/>
        <v>1</v>
      </c>
      <c r="Y32" s="198">
        <f t="shared" si="20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8">
        <v>100</v>
      </c>
      <c r="E33" s="228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1"/>
        <v>1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8">
        <v>182</v>
      </c>
      <c r="E34" s="228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1"/>
        <v>1</v>
      </c>
      <c r="Y34" s="198"/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256">
        <f>E36+E37</f>
        <v>187776</v>
      </c>
      <c r="F35" s="256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1"/>
        <v>1.0000014977369196</v>
      </c>
      <c r="Y35" s="198">
        <f t="shared" si="20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3">
        <f>D38+D40</f>
        <v>60690</v>
      </c>
      <c r="E36" s="139">
        <f aca="true" t="shared" si="22" ref="E36:G37">E38+E40</f>
        <v>60690</v>
      </c>
      <c r="F36" s="139">
        <f t="shared" si="22"/>
        <v>4067.23</v>
      </c>
      <c r="G36" s="139">
        <f t="shared" si="22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1"/>
        <v>1.0000024586758063</v>
      </c>
      <c r="Y36" s="197">
        <f t="shared" si="20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3">
        <f>D39+D41</f>
        <v>127086</v>
      </c>
      <c r="E37" s="139">
        <f t="shared" si="22"/>
        <v>127086</v>
      </c>
      <c r="F37" s="139">
        <f t="shared" si="22"/>
        <v>9286.25</v>
      </c>
      <c r="G37" s="139">
        <f t="shared" si="22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1"/>
        <v>1.0000010768609504</v>
      </c>
      <c r="Y37" s="197">
        <f t="shared" si="20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1">
        <v>57290</v>
      </c>
      <c r="E38" s="241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1"/>
        <v>1.0000025097881737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1">
        <v>105986</v>
      </c>
      <c r="E39" s="241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1"/>
        <v>1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1">
        <v>3400</v>
      </c>
      <c r="E40" s="241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1"/>
        <v>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1">
        <v>21100</v>
      </c>
      <c r="E41" s="241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1"/>
        <v>1.0000066988210075</v>
      </c>
      <c r="Y41" s="197"/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7">
        <f t="shared" si="20"/>
        <v>0</v>
      </c>
    </row>
    <row r="43" spans="1:25" s="6" customFormat="1" ht="18">
      <c r="A43" s="8"/>
      <c r="B43" s="35" t="s">
        <v>69</v>
      </c>
      <c r="C43" s="79">
        <v>18030000</v>
      </c>
      <c r="D43" s="231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3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7">
        <f t="shared" si="20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8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3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8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3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3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7">
        <f t="shared" si="20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1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3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7">
        <f t="shared" si="20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8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3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7">
        <f t="shared" si="20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8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3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7">
        <f t="shared" si="20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8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3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7">
        <f t="shared" si="20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8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3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7">
        <f t="shared" si="20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7">
        <f t="shared" si="20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4" ref="I53:I72">G53/F53</f>
        <v>0.9999999999999999</v>
      </c>
      <c r="J53" s="104">
        <f>G53-E53</f>
        <v>-44001.14</v>
      </c>
      <c r="K53" s="156">
        <f aca="true" t="shared" si="25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7">
        <f t="shared" si="20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1">
        <v>2650</v>
      </c>
      <c r="E54" s="102">
        <v>2650</v>
      </c>
      <c r="F54" s="102">
        <v>1.11</v>
      </c>
      <c r="G54" s="106">
        <v>1.11</v>
      </c>
      <c r="H54" s="102">
        <f aca="true" t="shared" si="26" ref="H54:H78">G54-F54</f>
        <v>0</v>
      </c>
      <c r="I54" s="213">
        <f t="shared" si="24"/>
        <v>1</v>
      </c>
      <c r="J54" s="115">
        <f>G54-E54</f>
        <v>-2648.89</v>
      </c>
      <c r="K54" s="155">
        <f t="shared" si="25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7" ref="W54:W78">V54-U54</f>
        <v>0</v>
      </c>
      <c r="X54" s="155">
        <f>V54/U54</f>
        <v>1</v>
      </c>
      <c r="Y54" s="197">
        <f t="shared" si="20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5">
        <v>5000</v>
      </c>
      <c r="E55" s="102">
        <v>5000</v>
      </c>
      <c r="F55" s="102">
        <v>0</v>
      </c>
      <c r="G55" s="106">
        <v>0</v>
      </c>
      <c r="H55" s="102">
        <f t="shared" si="26"/>
        <v>0</v>
      </c>
      <c r="I55" s="213" t="e">
        <f t="shared" si="24"/>
        <v>#DIV/0!</v>
      </c>
      <c r="J55" s="115">
        <f aca="true" t="shared" si="28" ref="J55:J78">G55-E55</f>
        <v>-5000</v>
      </c>
      <c r="K55" s="155">
        <f t="shared" si="25"/>
        <v>0</v>
      </c>
      <c r="L55" s="115"/>
      <c r="M55" s="115"/>
      <c r="N55" s="115"/>
      <c r="O55" s="115">
        <v>27997.6</v>
      </c>
      <c r="P55" s="115">
        <f aca="true" t="shared" si="29" ref="P55:P72">E55-O55</f>
        <v>-22997.6</v>
      </c>
      <c r="Q55" s="155">
        <f aca="true" t="shared" si="30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1" ref="T55:T78">G55/R55</f>
        <v>#DIV/0!</v>
      </c>
      <c r="U55" s="107">
        <f aca="true" t="shared" si="32" ref="U55:U66">F55</f>
        <v>0</v>
      </c>
      <c r="V55" s="110">
        <f aca="true" t="shared" si="33" ref="V55:V66">G55</f>
        <v>0</v>
      </c>
      <c r="W55" s="111">
        <f t="shared" si="27"/>
        <v>0</v>
      </c>
      <c r="X55" s="155" t="e">
        <f aca="true" t="shared" si="34" ref="X55:X77">V55/U55</f>
        <v>#DIV/0!</v>
      </c>
      <c r="Y55" s="197" t="e">
        <f t="shared" si="20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5">
        <v>158</v>
      </c>
      <c r="E56" s="102">
        <v>158</v>
      </c>
      <c r="F56" s="102">
        <v>0</v>
      </c>
      <c r="G56" s="106">
        <v>0</v>
      </c>
      <c r="H56" s="102">
        <f t="shared" si="26"/>
        <v>0</v>
      </c>
      <c r="I56" s="213" t="e">
        <f t="shared" si="24"/>
        <v>#DIV/0!</v>
      </c>
      <c r="J56" s="115">
        <f t="shared" si="28"/>
        <v>-158</v>
      </c>
      <c r="K56" s="155">
        <f t="shared" si="25"/>
        <v>0</v>
      </c>
      <c r="L56" s="115"/>
      <c r="M56" s="115"/>
      <c r="N56" s="115"/>
      <c r="O56" s="115">
        <v>153.3</v>
      </c>
      <c r="P56" s="115">
        <f t="shared" si="29"/>
        <v>4.699999999999989</v>
      </c>
      <c r="Q56" s="155">
        <f t="shared" si="30"/>
        <v>1.030658838878017</v>
      </c>
      <c r="R56" s="115">
        <v>14.87</v>
      </c>
      <c r="S56" s="115">
        <f t="shared" si="5"/>
        <v>-14.87</v>
      </c>
      <c r="T56" s="155">
        <f t="shared" si="31"/>
        <v>0</v>
      </c>
      <c r="U56" s="107">
        <f t="shared" si="32"/>
        <v>0</v>
      </c>
      <c r="V56" s="110">
        <f t="shared" si="33"/>
        <v>0</v>
      </c>
      <c r="W56" s="111">
        <f t="shared" si="27"/>
        <v>0</v>
      </c>
      <c r="X56" s="155" t="e">
        <f t="shared" si="34"/>
        <v>#DIV/0!</v>
      </c>
      <c r="Y56" s="197">
        <f t="shared" si="20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6">
        <v>13</v>
      </c>
      <c r="E57" s="102">
        <v>13</v>
      </c>
      <c r="F57" s="102">
        <v>2</v>
      </c>
      <c r="G57" s="106">
        <v>2.02</v>
      </c>
      <c r="H57" s="102">
        <f t="shared" si="26"/>
        <v>0.020000000000000018</v>
      </c>
      <c r="I57" s="213">
        <f t="shared" si="24"/>
        <v>1.01</v>
      </c>
      <c r="J57" s="115">
        <f t="shared" si="28"/>
        <v>-10.98</v>
      </c>
      <c r="K57" s="155">
        <f t="shared" si="25"/>
        <v>0.1553846153846154</v>
      </c>
      <c r="L57" s="115"/>
      <c r="M57" s="115"/>
      <c r="N57" s="115"/>
      <c r="O57" s="115">
        <v>12.95</v>
      </c>
      <c r="P57" s="115">
        <f t="shared" si="29"/>
        <v>0.05000000000000071</v>
      </c>
      <c r="Q57" s="225">
        <f t="shared" si="30"/>
        <v>1.0038610038610039</v>
      </c>
      <c r="R57" s="115">
        <v>0</v>
      </c>
      <c r="S57" s="115">
        <f t="shared" si="5"/>
        <v>2.02</v>
      </c>
      <c r="T57" s="155"/>
      <c r="U57" s="107">
        <f t="shared" si="32"/>
        <v>2</v>
      </c>
      <c r="V57" s="110">
        <f t="shared" si="33"/>
        <v>2.02</v>
      </c>
      <c r="W57" s="111">
        <f t="shared" si="27"/>
        <v>0.020000000000000018</v>
      </c>
      <c r="X57" s="155">
        <f t="shared" si="34"/>
        <v>1.01</v>
      </c>
      <c r="Y57" s="197">
        <f t="shared" si="20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7">
        <v>744</v>
      </c>
      <c r="E58" s="102">
        <v>744</v>
      </c>
      <c r="F58" s="102">
        <v>28.43</v>
      </c>
      <c r="G58" s="106">
        <v>28.43</v>
      </c>
      <c r="H58" s="102">
        <f t="shared" si="26"/>
        <v>0</v>
      </c>
      <c r="I58" s="213">
        <f t="shared" si="24"/>
        <v>1</v>
      </c>
      <c r="J58" s="115">
        <f t="shared" si="28"/>
        <v>-715.57</v>
      </c>
      <c r="K58" s="155">
        <f t="shared" si="25"/>
        <v>0.03821236559139785</v>
      </c>
      <c r="L58" s="115"/>
      <c r="M58" s="115"/>
      <c r="N58" s="115"/>
      <c r="O58" s="115">
        <v>705.31</v>
      </c>
      <c r="P58" s="115">
        <f t="shared" si="29"/>
        <v>38.690000000000055</v>
      </c>
      <c r="Q58" s="155">
        <f t="shared" si="30"/>
        <v>1.0548553118486907</v>
      </c>
      <c r="R58" s="115">
        <v>11.17</v>
      </c>
      <c r="S58" s="115">
        <f t="shared" si="5"/>
        <v>17.259999999999998</v>
      </c>
      <c r="T58" s="155">
        <f t="shared" si="31"/>
        <v>2.5452103849597134</v>
      </c>
      <c r="U58" s="107">
        <f t="shared" si="32"/>
        <v>28.43</v>
      </c>
      <c r="V58" s="110">
        <f t="shared" si="33"/>
        <v>28.43</v>
      </c>
      <c r="W58" s="111">
        <f t="shared" si="27"/>
        <v>0</v>
      </c>
      <c r="X58" s="155">
        <f t="shared" si="34"/>
        <v>1</v>
      </c>
      <c r="Y58" s="197">
        <f t="shared" si="20"/>
        <v>1.4903550731110227</v>
      </c>
    </row>
    <row r="59" spans="1:25" s="6" customFormat="1" ht="46.5">
      <c r="A59" s="8"/>
      <c r="B59" s="192" t="s">
        <v>67</v>
      </c>
      <c r="C59" s="57">
        <v>21081500</v>
      </c>
      <c r="D59" s="247">
        <v>115.5</v>
      </c>
      <c r="E59" s="102">
        <v>115.5</v>
      </c>
      <c r="F59" s="102">
        <v>0</v>
      </c>
      <c r="G59" s="106">
        <v>-6.55</v>
      </c>
      <c r="H59" s="102">
        <f t="shared" si="26"/>
        <v>-6.55</v>
      </c>
      <c r="I59" s="213" t="e">
        <f t="shared" si="24"/>
        <v>#DIV/0!</v>
      </c>
      <c r="J59" s="115">
        <f t="shared" si="28"/>
        <v>-122.05</v>
      </c>
      <c r="K59" s="155">
        <f t="shared" si="25"/>
        <v>-0.05670995670995671</v>
      </c>
      <c r="L59" s="115"/>
      <c r="M59" s="115"/>
      <c r="N59" s="115"/>
      <c r="O59" s="115">
        <v>114.3</v>
      </c>
      <c r="P59" s="115">
        <f t="shared" si="29"/>
        <v>1.2000000000000028</v>
      </c>
      <c r="Q59" s="155">
        <f t="shared" si="30"/>
        <v>1.010498687664042</v>
      </c>
      <c r="R59" s="115">
        <v>0</v>
      </c>
      <c r="S59" s="115">
        <f t="shared" si="5"/>
        <v>-6.55</v>
      </c>
      <c r="T59" s="155" t="e">
        <f t="shared" si="31"/>
        <v>#DIV/0!</v>
      </c>
      <c r="U59" s="107">
        <f t="shared" si="32"/>
        <v>0</v>
      </c>
      <c r="V59" s="110">
        <f t="shared" si="33"/>
        <v>-6.55</v>
      </c>
      <c r="W59" s="111">
        <f t="shared" si="27"/>
        <v>-6.55</v>
      </c>
      <c r="X59" s="155" t="e">
        <f t="shared" si="34"/>
        <v>#DIV/0!</v>
      </c>
      <c r="Y59" s="197" t="e">
        <f t="shared" si="20"/>
        <v>#DIV/0!</v>
      </c>
    </row>
    <row r="60" spans="1:25" s="6" customFormat="1" ht="30.75">
      <c r="A60" s="8"/>
      <c r="B60" s="192" t="s">
        <v>89</v>
      </c>
      <c r="C60" s="40">
        <v>22010300</v>
      </c>
      <c r="D60" s="248">
        <v>1284</v>
      </c>
      <c r="E60" s="102">
        <v>1284</v>
      </c>
      <c r="F60" s="102">
        <v>89.19</v>
      </c>
      <c r="G60" s="106">
        <v>89.19</v>
      </c>
      <c r="H60" s="102">
        <f t="shared" si="26"/>
        <v>0</v>
      </c>
      <c r="I60" s="213">
        <f t="shared" si="24"/>
        <v>1</v>
      </c>
      <c r="J60" s="115">
        <f t="shared" si="28"/>
        <v>-1194.81</v>
      </c>
      <c r="K60" s="155">
        <f t="shared" si="25"/>
        <v>0.0694626168224299</v>
      </c>
      <c r="L60" s="115"/>
      <c r="M60" s="115"/>
      <c r="N60" s="115"/>
      <c r="O60" s="115">
        <v>1205.14</v>
      </c>
      <c r="P60" s="115">
        <f t="shared" si="29"/>
        <v>78.8599999999999</v>
      </c>
      <c r="Q60" s="155">
        <f t="shared" si="30"/>
        <v>1.0654363808354215</v>
      </c>
      <c r="R60" s="115">
        <v>89.45</v>
      </c>
      <c r="S60" s="115">
        <f t="shared" si="5"/>
        <v>-0.2600000000000051</v>
      </c>
      <c r="T60" s="155">
        <f t="shared" si="31"/>
        <v>0.9970933482392398</v>
      </c>
      <c r="U60" s="107">
        <f t="shared" si="32"/>
        <v>89.19</v>
      </c>
      <c r="V60" s="110">
        <f t="shared" si="33"/>
        <v>89.19</v>
      </c>
      <c r="W60" s="111">
        <f t="shared" si="27"/>
        <v>0</v>
      </c>
      <c r="X60" s="155">
        <f t="shared" si="34"/>
        <v>1</v>
      </c>
      <c r="Y60" s="197">
        <f t="shared" si="20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4"/>
      <c r="E61" s="102"/>
      <c r="F61" s="102">
        <v>0</v>
      </c>
      <c r="G61" s="106">
        <v>0</v>
      </c>
      <c r="H61" s="102">
        <f t="shared" si="26"/>
        <v>0</v>
      </c>
      <c r="I61" s="213" t="e">
        <f t="shared" si="24"/>
        <v>#DIV/0!</v>
      </c>
      <c r="J61" s="115">
        <f t="shared" si="28"/>
        <v>0</v>
      </c>
      <c r="K61" s="155" t="e">
        <f t="shared" si="25"/>
        <v>#DIV/0!</v>
      </c>
      <c r="L61" s="115"/>
      <c r="M61" s="115"/>
      <c r="N61" s="115"/>
      <c r="O61" s="115">
        <v>23.38</v>
      </c>
      <c r="P61" s="115">
        <f t="shared" si="29"/>
        <v>-23.38</v>
      </c>
      <c r="Q61" s="155">
        <f t="shared" si="30"/>
        <v>0</v>
      </c>
      <c r="R61" s="115">
        <v>0</v>
      </c>
      <c r="S61" s="115">
        <f t="shared" si="5"/>
        <v>0</v>
      </c>
      <c r="T61" s="155"/>
      <c r="U61" s="107">
        <f t="shared" si="32"/>
        <v>0</v>
      </c>
      <c r="V61" s="110">
        <f t="shared" si="33"/>
        <v>0</v>
      </c>
      <c r="W61" s="111">
        <f t="shared" si="27"/>
        <v>0</v>
      </c>
      <c r="X61" s="155" t="e">
        <f t="shared" si="34"/>
        <v>#DIV/0!</v>
      </c>
      <c r="Y61" s="197">
        <f t="shared" si="20"/>
        <v>0</v>
      </c>
    </row>
    <row r="62" spans="1:25" s="6" customFormat="1" ht="18">
      <c r="A62" s="8"/>
      <c r="B62" s="193" t="s">
        <v>65</v>
      </c>
      <c r="C62" s="57">
        <v>22012500</v>
      </c>
      <c r="D62" s="247">
        <v>21260</v>
      </c>
      <c r="E62" s="102">
        <v>21260</v>
      </c>
      <c r="F62" s="102">
        <v>1890</v>
      </c>
      <c r="G62" s="106">
        <v>1894.1</v>
      </c>
      <c r="H62" s="102">
        <f t="shared" si="26"/>
        <v>4.099999999999909</v>
      </c>
      <c r="I62" s="213">
        <f t="shared" si="24"/>
        <v>1.002169312169312</v>
      </c>
      <c r="J62" s="115">
        <f t="shared" si="28"/>
        <v>-19365.9</v>
      </c>
      <c r="K62" s="155">
        <f t="shared" si="25"/>
        <v>0.08909219190968955</v>
      </c>
      <c r="L62" s="115"/>
      <c r="M62" s="115"/>
      <c r="N62" s="115"/>
      <c r="O62" s="115">
        <v>20110.14</v>
      </c>
      <c r="P62" s="115">
        <f t="shared" si="29"/>
        <v>1149.8600000000006</v>
      </c>
      <c r="Q62" s="155">
        <f t="shared" si="30"/>
        <v>1.0571781200926498</v>
      </c>
      <c r="R62" s="115">
        <v>1052.56</v>
      </c>
      <c r="S62" s="115">
        <f t="shared" si="5"/>
        <v>841.54</v>
      </c>
      <c r="T62" s="155">
        <f t="shared" si="31"/>
        <v>1.7995173671809683</v>
      </c>
      <c r="U62" s="107">
        <f t="shared" si="32"/>
        <v>1890</v>
      </c>
      <c r="V62" s="110">
        <f t="shared" si="33"/>
        <v>1894.1</v>
      </c>
      <c r="W62" s="111">
        <f t="shared" si="27"/>
        <v>4.099999999999909</v>
      </c>
      <c r="X62" s="155">
        <f t="shared" si="34"/>
        <v>1.002169312169312</v>
      </c>
      <c r="Y62" s="197">
        <f t="shared" si="20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7">
        <v>767</v>
      </c>
      <c r="E63" s="102">
        <v>767</v>
      </c>
      <c r="F63" s="102">
        <f>56.1+0.9</f>
        <v>57</v>
      </c>
      <c r="G63" s="106">
        <v>59.37</v>
      </c>
      <c r="H63" s="102">
        <f t="shared" si="26"/>
        <v>2.3699999999999974</v>
      </c>
      <c r="I63" s="213">
        <f t="shared" si="24"/>
        <v>1.041578947368421</v>
      </c>
      <c r="J63" s="115">
        <f t="shared" si="28"/>
        <v>-707.63</v>
      </c>
      <c r="K63" s="155">
        <f t="shared" si="25"/>
        <v>0.07740547588005214</v>
      </c>
      <c r="L63" s="115"/>
      <c r="M63" s="115"/>
      <c r="N63" s="115"/>
      <c r="O63" s="115">
        <v>710.04</v>
      </c>
      <c r="P63" s="115">
        <f t="shared" si="29"/>
        <v>56.960000000000036</v>
      </c>
      <c r="Q63" s="155">
        <f t="shared" si="30"/>
        <v>1.0802208326291478</v>
      </c>
      <c r="R63" s="115">
        <v>44.53</v>
      </c>
      <c r="S63" s="115">
        <f t="shared" si="5"/>
        <v>14.839999999999996</v>
      </c>
      <c r="T63" s="155">
        <f t="shared" si="31"/>
        <v>1.3332584774309453</v>
      </c>
      <c r="U63" s="107">
        <f t="shared" si="32"/>
        <v>57</v>
      </c>
      <c r="V63" s="110">
        <f t="shared" si="33"/>
        <v>59.37</v>
      </c>
      <c r="W63" s="111">
        <f t="shared" si="27"/>
        <v>2.3699999999999974</v>
      </c>
      <c r="X63" s="155">
        <f t="shared" si="34"/>
        <v>1.041578947368421</v>
      </c>
      <c r="Y63" s="197">
        <f t="shared" si="20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7">
        <v>44</v>
      </c>
      <c r="E64" s="102">
        <v>44</v>
      </c>
      <c r="F64" s="102">
        <v>1</v>
      </c>
      <c r="G64" s="106">
        <v>1.06</v>
      </c>
      <c r="H64" s="102">
        <f t="shared" si="26"/>
        <v>0.06000000000000005</v>
      </c>
      <c r="I64" s="213">
        <f t="shared" si="24"/>
        <v>1.06</v>
      </c>
      <c r="J64" s="115">
        <f t="shared" si="28"/>
        <v>-42.94</v>
      </c>
      <c r="K64" s="155">
        <f t="shared" si="25"/>
        <v>0.024090909090909093</v>
      </c>
      <c r="L64" s="115"/>
      <c r="M64" s="115"/>
      <c r="N64" s="115"/>
      <c r="O64" s="115">
        <v>41.44</v>
      </c>
      <c r="P64" s="115">
        <f t="shared" si="29"/>
        <v>2.5600000000000023</v>
      </c>
      <c r="Q64" s="155">
        <f t="shared" si="30"/>
        <v>1.0617760617760619</v>
      </c>
      <c r="R64" s="115">
        <v>0</v>
      </c>
      <c r="S64" s="115">
        <f t="shared" si="5"/>
        <v>1.06</v>
      </c>
      <c r="T64" s="155" t="e">
        <f t="shared" si="31"/>
        <v>#DIV/0!</v>
      </c>
      <c r="U64" s="107">
        <f t="shared" si="32"/>
        <v>1</v>
      </c>
      <c r="V64" s="110">
        <f t="shared" si="33"/>
        <v>1.06</v>
      </c>
      <c r="W64" s="111">
        <f t="shared" si="27"/>
        <v>0.06000000000000005</v>
      </c>
      <c r="X64" s="155">
        <f t="shared" si="34"/>
        <v>1.06</v>
      </c>
      <c r="Y64" s="197" t="e">
        <f t="shared" si="20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8">
        <v>6000</v>
      </c>
      <c r="E65" s="102">
        <v>6000</v>
      </c>
      <c r="F65" s="102">
        <v>564.14</v>
      </c>
      <c r="G65" s="106">
        <v>564.14</v>
      </c>
      <c r="H65" s="102">
        <f t="shared" si="26"/>
        <v>0</v>
      </c>
      <c r="I65" s="213">
        <f t="shared" si="24"/>
        <v>1</v>
      </c>
      <c r="J65" s="115">
        <f t="shared" si="28"/>
        <v>-5435.86</v>
      </c>
      <c r="K65" s="155">
        <f t="shared" si="25"/>
        <v>0.09402333333333333</v>
      </c>
      <c r="L65" s="115"/>
      <c r="M65" s="115"/>
      <c r="N65" s="115"/>
      <c r="O65" s="115">
        <v>6545.96</v>
      </c>
      <c r="P65" s="115">
        <f t="shared" si="29"/>
        <v>-545.96</v>
      </c>
      <c r="Q65" s="155">
        <f t="shared" si="30"/>
        <v>0.9165958850955398</v>
      </c>
      <c r="R65" s="115">
        <v>684.99</v>
      </c>
      <c r="S65" s="115">
        <f t="shared" si="5"/>
        <v>-120.85000000000002</v>
      </c>
      <c r="T65" s="155">
        <f t="shared" si="31"/>
        <v>0.8235740667746974</v>
      </c>
      <c r="U65" s="107">
        <f t="shared" si="32"/>
        <v>564.14</v>
      </c>
      <c r="V65" s="110">
        <f t="shared" si="33"/>
        <v>564.14</v>
      </c>
      <c r="W65" s="111">
        <f t="shared" si="27"/>
        <v>0</v>
      </c>
      <c r="X65" s="155">
        <f t="shared" si="34"/>
        <v>1</v>
      </c>
      <c r="Y65" s="197">
        <f t="shared" si="20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1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6"/>
        <v>0</v>
      </c>
      <c r="I66" s="213">
        <f t="shared" si="24"/>
        <v>1</v>
      </c>
      <c r="J66" s="115">
        <f t="shared" si="28"/>
        <v>-819.76</v>
      </c>
      <c r="K66" s="155">
        <f t="shared" si="25"/>
        <v>0.05339491916859122</v>
      </c>
      <c r="L66" s="115"/>
      <c r="M66" s="115"/>
      <c r="N66" s="115"/>
      <c r="O66" s="115">
        <v>896.22</v>
      </c>
      <c r="P66" s="115">
        <f t="shared" si="29"/>
        <v>-30.220000000000027</v>
      </c>
      <c r="Q66" s="155">
        <f t="shared" si="30"/>
        <v>0.9662806007453527</v>
      </c>
      <c r="R66" s="115">
        <v>40.09</v>
      </c>
      <c r="S66" s="115">
        <f t="shared" si="5"/>
        <v>6.149999999999999</v>
      </c>
      <c r="T66" s="155">
        <f t="shared" si="31"/>
        <v>1.153404839111998</v>
      </c>
      <c r="U66" s="107">
        <f t="shared" si="32"/>
        <v>46.24</v>
      </c>
      <c r="V66" s="110">
        <f t="shared" si="33"/>
        <v>46.24</v>
      </c>
      <c r="W66" s="111">
        <f t="shared" si="27"/>
        <v>0</v>
      </c>
      <c r="X66" s="155">
        <f t="shared" si="34"/>
        <v>1</v>
      </c>
      <c r="Y66" s="197">
        <f t="shared" si="20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2">
        <v>728.2</v>
      </c>
      <c r="E67" s="71">
        <v>728.2</v>
      </c>
      <c r="F67" s="71">
        <v>34.42</v>
      </c>
      <c r="G67" s="94">
        <v>34.42</v>
      </c>
      <c r="H67" s="71">
        <f t="shared" si="26"/>
        <v>0</v>
      </c>
      <c r="I67" s="209">
        <f t="shared" si="24"/>
        <v>1</v>
      </c>
      <c r="J67" s="72">
        <f t="shared" si="28"/>
        <v>-693.7800000000001</v>
      </c>
      <c r="K67" s="75">
        <f t="shared" si="25"/>
        <v>0.04726723427629772</v>
      </c>
      <c r="L67" s="72"/>
      <c r="M67" s="72"/>
      <c r="N67" s="72"/>
      <c r="O67" s="72">
        <v>760.62</v>
      </c>
      <c r="P67" s="72">
        <f t="shared" si="29"/>
        <v>-32.41999999999996</v>
      </c>
      <c r="Q67" s="75">
        <f t="shared" si="30"/>
        <v>0.957376876758434</v>
      </c>
      <c r="R67" s="72">
        <v>32.81</v>
      </c>
      <c r="S67" s="203">
        <f t="shared" si="5"/>
        <v>1.6099999999999994</v>
      </c>
      <c r="T67" s="204">
        <f t="shared" si="31"/>
        <v>1.0490704053642181</v>
      </c>
      <c r="U67" s="73">
        <f aca="true" t="shared" si="35" ref="U67:V71">F67</f>
        <v>34.42</v>
      </c>
      <c r="V67" s="98">
        <f t="shared" si="35"/>
        <v>34.42</v>
      </c>
      <c r="W67" s="74">
        <f t="shared" si="27"/>
        <v>0</v>
      </c>
      <c r="X67" s="75">
        <f t="shared" si="34"/>
        <v>1</v>
      </c>
      <c r="Y67" s="197">
        <f t="shared" si="20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2">
        <v>1</v>
      </c>
      <c r="E68" s="71">
        <v>1</v>
      </c>
      <c r="F68" s="71">
        <v>0</v>
      </c>
      <c r="G68" s="94">
        <v>0</v>
      </c>
      <c r="H68" s="71">
        <f t="shared" si="26"/>
        <v>0</v>
      </c>
      <c r="I68" s="209" t="e">
        <f t="shared" si="24"/>
        <v>#DIV/0!</v>
      </c>
      <c r="J68" s="72">
        <f t="shared" si="28"/>
        <v>-1</v>
      </c>
      <c r="K68" s="75">
        <f t="shared" si="25"/>
        <v>0</v>
      </c>
      <c r="L68" s="72"/>
      <c r="M68" s="72"/>
      <c r="N68" s="72"/>
      <c r="O68" s="72">
        <v>0.18</v>
      </c>
      <c r="P68" s="72">
        <f t="shared" si="29"/>
        <v>0.8200000000000001</v>
      </c>
      <c r="Q68" s="75">
        <f t="shared" si="30"/>
        <v>5.555555555555555</v>
      </c>
      <c r="R68" s="72">
        <v>0.01</v>
      </c>
      <c r="S68" s="203">
        <f t="shared" si="5"/>
        <v>-0.01</v>
      </c>
      <c r="T68" s="204">
        <f t="shared" si="31"/>
        <v>0</v>
      </c>
      <c r="U68" s="73">
        <f t="shared" si="35"/>
        <v>0</v>
      </c>
      <c r="V68" s="98">
        <f t="shared" si="35"/>
        <v>0</v>
      </c>
      <c r="W68" s="74">
        <f t="shared" si="27"/>
        <v>0</v>
      </c>
      <c r="X68" s="75"/>
      <c r="Y68" s="197">
        <f t="shared" si="20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0"/>
      <c r="E69" s="71"/>
      <c r="F69" s="71">
        <v>0</v>
      </c>
      <c r="G69" s="94">
        <v>0</v>
      </c>
      <c r="H69" s="71">
        <f t="shared" si="26"/>
        <v>0</v>
      </c>
      <c r="I69" s="209" t="e">
        <f t="shared" si="24"/>
        <v>#DIV/0!</v>
      </c>
      <c r="J69" s="72">
        <f t="shared" si="28"/>
        <v>0</v>
      </c>
      <c r="K69" s="75" t="e">
        <f t="shared" si="25"/>
        <v>#DIV/0!</v>
      </c>
      <c r="L69" s="72"/>
      <c r="M69" s="72"/>
      <c r="N69" s="72"/>
      <c r="O69" s="72">
        <v>0</v>
      </c>
      <c r="P69" s="72">
        <f t="shared" si="29"/>
        <v>0</v>
      </c>
      <c r="Q69" s="75" t="e">
        <f t="shared" si="30"/>
        <v>#DIV/0!</v>
      </c>
      <c r="R69" s="72">
        <f>O69</f>
        <v>0</v>
      </c>
      <c r="S69" s="203">
        <f t="shared" si="5"/>
        <v>0</v>
      </c>
      <c r="T69" s="204" t="e">
        <f t="shared" si="31"/>
        <v>#DIV/0!</v>
      </c>
      <c r="U69" s="73">
        <f t="shared" si="35"/>
        <v>0</v>
      </c>
      <c r="V69" s="98">
        <f t="shared" si="35"/>
        <v>0</v>
      </c>
      <c r="W69" s="74">
        <f t="shared" si="27"/>
        <v>0</v>
      </c>
      <c r="X69" s="75"/>
      <c r="Y69" s="197" t="e">
        <f t="shared" si="20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2">
        <v>136.8</v>
      </c>
      <c r="E70" s="71">
        <v>136.8</v>
      </c>
      <c r="F70" s="71">
        <v>11.82</v>
      </c>
      <c r="G70" s="94">
        <v>11.82</v>
      </c>
      <c r="H70" s="71">
        <f t="shared" si="26"/>
        <v>0</v>
      </c>
      <c r="I70" s="209">
        <f t="shared" si="24"/>
        <v>1</v>
      </c>
      <c r="J70" s="72">
        <f t="shared" si="28"/>
        <v>-124.98000000000002</v>
      </c>
      <c r="K70" s="75">
        <f t="shared" si="25"/>
        <v>0.08640350877192982</v>
      </c>
      <c r="L70" s="72"/>
      <c r="M70" s="72"/>
      <c r="N70" s="72"/>
      <c r="O70" s="72">
        <v>135.42</v>
      </c>
      <c r="P70" s="72">
        <f t="shared" si="29"/>
        <v>1.3800000000000239</v>
      </c>
      <c r="Q70" s="75">
        <f t="shared" si="30"/>
        <v>1.01019051838724</v>
      </c>
      <c r="R70" s="72">
        <v>7.27</v>
      </c>
      <c r="S70" s="203">
        <f t="shared" si="5"/>
        <v>4.550000000000001</v>
      </c>
      <c r="T70" s="204">
        <f t="shared" si="31"/>
        <v>1.62585969738652</v>
      </c>
      <c r="U70" s="73">
        <f t="shared" si="35"/>
        <v>11.82</v>
      </c>
      <c r="V70" s="98">
        <f t="shared" si="35"/>
        <v>11.82</v>
      </c>
      <c r="W70" s="74">
        <f t="shared" si="27"/>
        <v>0</v>
      </c>
      <c r="X70" s="75">
        <f t="shared" si="34"/>
        <v>1</v>
      </c>
      <c r="Y70" s="197">
        <f t="shared" si="20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1">
        <v>3</v>
      </c>
      <c r="E71" s="102">
        <v>3</v>
      </c>
      <c r="F71" s="102">
        <v>0</v>
      </c>
      <c r="G71" s="106">
        <v>0</v>
      </c>
      <c r="H71" s="102">
        <f t="shared" si="26"/>
        <v>0</v>
      </c>
      <c r="I71" s="213" t="e">
        <f t="shared" si="24"/>
        <v>#DIV/0!</v>
      </c>
      <c r="J71" s="115">
        <f t="shared" si="28"/>
        <v>-3</v>
      </c>
      <c r="K71" s="155">
        <f t="shared" si="25"/>
        <v>0</v>
      </c>
      <c r="L71" s="115"/>
      <c r="M71" s="115"/>
      <c r="N71" s="115"/>
      <c r="O71" s="115">
        <v>2.04</v>
      </c>
      <c r="P71" s="115">
        <f t="shared" si="29"/>
        <v>0.96</v>
      </c>
      <c r="Q71" s="155">
        <f t="shared" si="30"/>
        <v>1.4705882352941175</v>
      </c>
      <c r="R71" s="115">
        <v>1.67</v>
      </c>
      <c r="S71" s="115">
        <f t="shared" si="5"/>
        <v>-1.67</v>
      </c>
      <c r="T71" s="155">
        <f t="shared" si="31"/>
        <v>0</v>
      </c>
      <c r="U71" s="107">
        <f t="shared" si="35"/>
        <v>0</v>
      </c>
      <c r="V71" s="110">
        <f t="shared" si="35"/>
        <v>0</v>
      </c>
      <c r="W71" s="111">
        <f t="shared" si="27"/>
        <v>0</v>
      </c>
      <c r="X71" s="155"/>
      <c r="Y71" s="197">
        <f t="shared" si="20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1">
        <v>8170</v>
      </c>
      <c r="E72" s="102">
        <v>8170</v>
      </c>
      <c r="F72" s="102">
        <v>568.65</v>
      </c>
      <c r="G72" s="106">
        <v>568.65</v>
      </c>
      <c r="H72" s="102">
        <f t="shared" si="26"/>
        <v>0</v>
      </c>
      <c r="I72" s="213">
        <f t="shared" si="24"/>
        <v>1</v>
      </c>
      <c r="J72" s="115">
        <f t="shared" si="28"/>
        <v>-7601.35</v>
      </c>
      <c r="K72" s="155">
        <f t="shared" si="25"/>
        <v>0.06960220318237453</v>
      </c>
      <c r="L72" s="115"/>
      <c r="M72" s="115"/>
      <c r="N72" s="115"/>
      <c r="O72" s="115">
        <v>8086.92</v>
      </c>
      <c r="P72" s="115">
        <f t="shared" si="29"/>
        <v>83.07999999999993</v>
      </c>
      <c r="Q72" s="155">
        <f t="shared" si="30"/>
        <v>1.0102733797292418</v>
      </c>
      <c r="R72" s="115">
        <v>2247.33</v>
      </c>
      <c r="S72" s="115">
        <f t="shared" si="5"/>
        <v>-1678.6799999999998</v>
      </c>
      <c r="T72" s="155">
        <f t="shared" si="31"/>
        <v>0.2530335998718479</v>
      </c>
      <c r="U72" s="107">
        <f aca="true" t="shared" si="36" ref="U72:U78">F72</f>
        <v>568.65</v>
      </c>
      <c r="V72" s="110">
        <f aca="true" t="shared" si="37" ref="V72:V78">G72</f>
        <v>568.65</v>
      </c>
      <c r="W72" s="111">
        <f t="shared" si="27"/>
        <v>0</v>
      </c>
      <c r="X72" s="155">
        <f t="shared" si="34"/>
        <v>1</v>
      </c>
      <c r="Y72" s="197">
        <f t="shared" si="20"/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2"/>
      <c r="E73" s="24"/>
      <c r="F73" s="24">
        <v>0</v>
      </c>
      <c r="G73" s="93">
        <v>0</v>
      </c>
      <c r="H73" s="102">
        <f t="shared" si="26"/>
        <v>0</v>
      </c>
      <c r="I73" s="213" t="e">
        <f>G73/F73*100</f>
        <v>#DIV/0!</v>
      </c>
      <c r="J73" s="115">
        <f t="shared" si="28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1"/>
        <v>#DIV/0!</v>
      </c>
      <c r="U73" s="107">
        <f t="shared" si="36"/>
        <v>0</v>
      </c>
      <c r="V73" s="110">
        <f t="shared" si="37"/>
        <v>0</v>
      </c>
      <c r="W73" s="111">
        <f t="shared" si="27"/>
        <v>0</v>
      </c>
      <c r="X73" s="155" t="e">
        <f t="shared" si="34"/>
        <v>#DIV/0!</v>
      </c>
      <c r="Y73" s="197" t="e">
        <f t="shared" si="20"/>
        <v>#DIV/0!</v>
      </c>
    </row>
    <row r="74" spans="1:25" s="6" customFormat="1" ht="30.75" hidden="1">
      <c r="A74" s="8"/>
      <c r="B74" s="41" t="s">
        <v>37</v>
      </c>
      <c r="C74" s="49"/>
      <c r="D74" s="252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1"/>
        <v>0</v>
      </c>
      <c r="U74" s="107">
        <f t="shared" si="36"/>
        <v>0</v>
      </c>
      <c r="V74" s="110">
        <f t="shared" si="37"/>
        <v>0</v>
      </c>
      <c r="W74" s="116">
        <f t="shared" si="27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53"/>
      <c r="E75" s="27"/>
      <c r="F75" s="27">
        <v>0</v>
      </c>
      <c r="G75" s="95">
        <v>0</v>
      </c>
      <c r="H75" s="102">
        <f t="shared" si="26"/>
        <v>0</v>
      </c>
      <c r="I75" s="213" t="e">
        <f>G75/F75*100</f>
        <v>#DIV/0!</v>
      </c>
      <c r="J75" s="115">
        <f t="shared" si="28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1"/>
        <v>#DIV/0!</v>
      </c>
      <c r="U75" s="107">
        <f t="shared" si="36"/>
        <v>0</v>
      </c>
      <c r="V75" s="110">
        <f t="shared" si="37"/>
        <v>0</v>
      </c>
      <c r="W75" s="111">
        <f t="shared" si="27"/>
        <v>0</v>
      </c>
      <c r="X75" s="155" t="e">
        <f t="shared" si="34"/>
        <v>#DIV/0!</v>
      </c>
      <c r="Y75" s="197" t="e">
        <f t="shared" si="20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1">
        <v>174.4</v>
      </c>
      <c r="E76" s="102">
        <v>174.4</v>
      </c>
      <c r="F76" s="102">
        <v>0</v>
      </c>
      <c r="G76" s="106">
        <v>0</v>
      </c>
      <c r="H76" s="102">
        <f t="shared" si="26"/>
        <v>0</v>
      </c>
      <c r="I76" s="213" t="e">
        <f>G76/F76</f>
        <v>#DIV/0!</v>
      </c>
      <c r="J76" s="115">
        <f t="shared" si="28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1"/>
        <v>0</v>
      </c>
      <c r="U76" s="107">
        <f t="shared" si="36"/>
        <v>0</v>
      </c>
      <c r="V76" s="110">
        <f t="shared" si="37"/>
        <v>0</v>
      </c>
      <c r="W76" s="111">
        <f t="shared" si="27"/>
        <v>0</v>
      </c>
      <c r="X76" s="155" t="e">
        <f t="shared" si="34"/>
        <v>#DIV/0!</v>
      </c>
      <c r="Y76" s="197">
        <f t="shared" si="20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1">
        <v>35</v>
      </c>
      <c r="E77" s="102">
        <v>35</v>
      </c>
      <c r="F77" s="102">
        <v>3.77</v>
      </c>
      <c r="G77" s="106">
        <v>3.77</v>
      </c>
      <c r="H77" s="102">
        <f t="shared" si="26"/>
        <v>0</v>
      </c>
      <c r="I77" s="213">
        <f>G77/F77</f>
        <v>1</v>
      </c>
      <c r="J77" s="115">
        <f t="shared" si="28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1"/>
        <v>2.530201342281879</v>
      </c>
      <c r="U77" s="107">
        <f t="shared" si="36"/>
        <v>3.77</v>
      </c>
      <c r="V77" s="110">
        <f t="shared" si="37"/>
        <v>3.77</v>
      </c>
      <c r="W77" s="111">
        <f t="shared" si="27"/>
        <v>0</v>
      </c>
      <c r="X77" s="155">
        <f t="shared" si="34"/>
        <v>1</v>
      </c>
      <c r="Y77" s="197">
        <f t="shared" si="20"/>
        <v>1.5074076543800674</v>
      </c>
    </row>
    <row r="78" spans="1:25" s="6" customFormat="1" ht="30.75" hidden="1">
      <c r="A78" s="8"/>
      <c r="B78" s="89" t="s">
        <v>49</v>
      </c>
      <c r="C78" s="34">
        <v>31020000</v>
      </c>
      <c r="D78" s="227"/>
      <c r="E78" s="102"/>
      <c r="F78" s="102">
        <f>E78</f>
        <v>0</v>
      </c>
      <c r="G78" s="106">
        <v>0</v>
      </c>
      <c r="H78" s="102">
        <f t="shared" si="26"/>
        <v>0</v>
      </c>
      <c r="I78" s="213" t="e">
        <f>G78/F78</f>
        <v>#DIV/0!</v>
      </c>
      <c r="J78" s="115">
        <f t="shared" si="28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1"/>
        <v>#DIV/0!</v>
      </c>
      <c r="U78" s="107">
        <f t="shared" si="36"/>
        <v>0</v>
      </c>
      <c r="V78" s="110">
        <f t="shared" si="37"/>
        <v>0</v>
      </c>
      <c r="W78" s="111">
        <f t="shared" si="27"/>
        <v>0</v>
      </c>
      <c r="X78" s="155"/>
      <c r="Y78" s="197" t="e">
        <f t="shared" si="20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7">
        <f t="shared" si="20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20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20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20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20"/>
        <v>0</v>
      </c>
    </row>
    <row r="84" spans="2:25" ht="25.5" customHeight="1" hidden="1">
      <c r="B84" s="165" t="s">
        <v>87</v>
      </c>
      <c r="C84" s="90">
        <v>12020000</v>
      </c>
      <c r="D84" s="239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7" t="e">
        <f t="shared" si="20"/>
        <v>#DIV/0!</v>
      </c>
    </row>
    <row r="85" spans="2:25" ht="31.5" hidden="1">
      <c r="B85" s="20" t="s">
        <v>52</v>
      </c>
      <c r="C85" s="58">
        <v>18041500</v>
      </c>
      <c r="D85" s="240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7" t="e">
        <f t="shared" si="20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7" t="e">
        <f t="shared" si="20"/>
        <v>#DIV/0!</v>
      </c>
    </row>
    <row r="87" spans="2:25" ht="45.75" hidden="1">
      <c r="B87" s="22" t="s">
        <v>32</v>
      </c>
      <c r="C87" s="90">
        <v>21110000</v>
      </c>
      <c r="D87" s="239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4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7">
        <f t="shared" si="20"/>
        <v>20155.420305071737</v>
      </c>
    </row>
    <row r="89" spans="2:25" ht="18">
      <c r="B89" s="20" t="s">
        <v>29</v>
      </c>
      <c r="C89" s="58">
        <v>33010000</v>
      </c>
      <c r="D89" s="254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7">
        <f t="shared" si="20"/>
        <v>5.8748808807120305</v>
      </c>
    </row>
    <row r="90" spans="2:25" ht="31.5">
      <c r="B90" s="20" t="s">
        <v>48</v>
      </c>
      <c r="C90" s="58">
        <v>24170000</v>
      </c>
      <c r="D90" s="254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7">
        <f t="shared" si="20"/>
        <v>0.47098835427749086</v>
      </c>
    </row>
    <row r="91" spans="2:25" ht="18">
      <c r="B91" s="20" t="s">
        <v>88</v>
      </c>
      <c r="C91" s="58">
        <v>24110700</v>
      </c>
      <c r="D91" s="254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7">
        <f t="shared" si="20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7">
        <f t="shared" si="20"/>
        <v>8.878595804807398</v>
      </c>
    </row>
    <row r="93" spans="2:25" ht="46.5">
      <c r="B93" s="12" t="s">
        <v>35</v>
      </c>
      <c r="C93" s="60">
        <v>24062100</v>
      </c>
      <c r="D93" s="255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7" t="e">
        <f t="shared" si="20"/>
        <v>#DIV/0!</v>
      </c>
    </row>
    <row r="94" spans="2:25" ht="18" hidden="1">
      <c r="B94" s="166" t="s">
        <v>47</v>
      </c>
      <c r="C94" s="58">
        <v>24061600</v>
      </c>
      <c r="D94" s="254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7" t="e">
        <f t="shared" si="20"/>
        <v>#DIV/0!</v>
      </c>
    </row>
    <row r="95" spans="2:25" ht="18">
      <c r="B95" s="20" t="s">
        <v>41</v>
      </c>
      <c r="C95" s="58">
        <v>19010000</v>
      </c>
      <c r="D95" s="254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7">
        <f t="shared" si="20"/>
        <v>39.2254454292993</v>
      </c>
    </row>
    <row r="96" spans="2:25" ht="31.5" hidden="1">
      <c r="B96" s="20" t="s">
        <v>45</v>
      </c>
      <c r="C96" s="58">
        <v>19050000</v>
      </c>
      <c r="D96" s="254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7" t="e">
        <f t="shared" si="20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7">
        <f t="shared" si="20"/>
        <v>38.06712299703705</v>
      </c>
    </row>
    <row r="98" spans="2:25" ht="30.75">
      <c r="B98" s="12" t="s">
        <v>36</v>
      </c>
      <c r="C98" s="34">
        <v>24110900</v>
      </c>
      <c r="D98" s="227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7">
        <f t="shared" si="20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20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7">
        <f>T100-Q100</f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7">
        <f>T101-Q101</f>
        <v>0.016325691363779926</v>
      </c>
    </row>
  </sheetData>
  <sheetProtection/>
  <mergeCells count="22">
    <mergeCell ref="X4:X5"/>
    <mergeCell ref="L5:N5"/>
    <mergeCell ref="O5:Q5"/>
    <mergeCell ref="R5:T5"/>
    <mergeCell ref="G4:G5"/>
    <mergeCell ref="H4:H5"/>
    <mergeCell ref="I4:I5"/>
    <mergeCell ref="J4:J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V3:X3"/>
    <mergeCell ref="F4:F5"/>
    <mergeCell ref="K4:K5"/>
    <mergeCell ref="V4:V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2018-02-22T08:53:14Z</cp:lastPrinted>
  <dcterms:created xsi:type="dcterms:W3CDTF">2003-07-28T11:27:56Z</dcterms:created>
  <dcterms:modified xsi:type="dcterms:W3CDTF">2018-02-22T09:25:46Z</dcterms:modified>
  <cp:category/>
  <cp:version/>
  <cp:contentType/>
  <cp:contentStatus/>
</cp:coreProperties>
</file>